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RS Projects- Active\Monthly Outlook Reports\Rice Outlook\"/>
    </mc:Choice>
  </mc:AlternateContent>
  <xr:revisionPtr revIDLastSave="0" documentId="8_{F6A37D4B-F4D4-41B4-B0E9-9823AF35B905}" xr6:coauthVersionLast="47" xr6:coauthVersionMax="47" xr10:uidLastSave="{00000000-0000-0000-0000-000000000000}"/>
  <bookViews>
    <workbookView xWindow="-108" yWindow="-108" windowWidth="23256" windowHeight="12576" tabRatio="599" firstSheet="2" activeTab="12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5" r:id="rId9"/>
    <sheet name="Table 10" sheetId="11" r:id="rId10"/>
    <sheet name="Table 11" sheetId="12" r:id="rId11"/>
    <sheet name="Table 12" sheetId="13" r:id="rId12"/>
    <sheet name="Table 13" sheetId="14" r:id="rId13"/>
  </sheets>
  <definedNames>
    <definedName name="\a">'Table 2'!$K$1:$K$4</definedName>
    <definedName name="\b">'Table 2'!$K$7:$K$17</definedName>
    <definedName name="\m" localSheetId="10">'Table 11'!#REF!</definedName>
    <definedName name="\m" localSheetId="11">#N/A</definedName>
    <definedName name="\m" localSheetId="12">'Table 13'!#REF!</definedName>
    <definedName name="\m" localSheetId="6">'Table 7'!$E$28:$E$35</definedName>
    <definedName name="\m" localSheetId="7">'Table 8'!$D$10:$D$26</definedName>
    <definedName name="\m">#REF!</definedName>
    <definedName name="\n">#REF!</definedName>
    <definedName name="\p" localSheetId="10">'Table 11'!$N$1:$R$4</definedName>
    <definedName name="\p" localSheetId="11">#N/A</definedName>
    <definedName name="\p" localSheetId="12">'Table 13'!#REF!</definedName>
    <definedName name="\p" localSheetId="6">'Table 7'!$E$1:$G$5</definedName>
    <definedName name="\p" localSheetId="7">'Table 8'!$D$1:$S$5</definedName>
    <definedName name="\p">#REF!</definedName>
    <definedName name="\t">#REF!</definedName>
    <definedName name="_Regression_Int" localSheetId="9" hidden="1">0</definedName>
    <definedName name="_Regression_Int" localSheetId="10" hidden="1">0</definedName>
    <definedName name="_Regression_Int" localSheetId="12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ALL_PROJ" localSheetId="1">'Table 2'!$A$1:$F$232</definedName>
    <definedName name="ALL_PROJ">#REF!</definedName>
    <definedName name="_xlnm.Database" localSheetId="9">'Table 10'!$A$1</definedName>
    <definedName name="_xlnm.Database" localSheetId="10">'Table 11'!#REF!</definedName>
    <definedName name="_xlnm.Database" localSheetId="11">#N/A</definedName>
    <definedName name="_xlnm.Database" localSheetId="12">'Table 13'!$A$1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>#REF!</definedName>
    <definedName name="Database_MI" localSheetId="9">'Table 10'!$A$1</definedName>
    <definedName name="Database_MI" localSheetId="10">'Table 11'!#REF!</definedName>
    <definedName name="Database_MI" localSheetId="11">#N/A</definedName>
    <definedName name="Database_MI" localSheetId="12">'Table 13'!$A$1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>#REF!</definedName>
    <definedName name="MGX_PROJ" localSheetId="1">'Table 2'!$A$78:$H$125</definedName>
    <definedName name="MGX_PROJ">#REF!</definedName>
    <definedName name="print">'Table 7'!$A$1:$E$179</definedName>
    <definedName name="_xlnm.Print_Area" localSheetId="0">'Table 1'!$A$1:$H$52</definedName>
    <definedName name="_xlnm.Print_Area" localSheetId="9">'Table 10'!$A$1:$M$123</definedName>
    <definedName name="_xlnm.Print_Area" localSheetId="10">'Table 11'!$A$1:$N$72</definedName>
    <definedName name="_xlnm.Print_Area" localSheetId="11">'Table 12'!$A$1:$N$53</definedName>
    <definedName name="_xlnm.Print_Area" localSheetId="12">'Table 13'!$A$1:$O$86</definedName>
    <definedName name="_xlnm.Print_Area" localSheetId="1">'Table 2'!$A$1:$H$90</definedName>
    <definedName name="_xlnm.Print_Area" localSheetId="2">'Table 3'!$A$1:$N$24</definedName>
    <definedName name="_xlnm.Print_Area" localSheetId="3">'Table 4'!$A$1:$Q$30</definedName>
    <definedName name="_xlnm.Print_Area" localSheetId="4">'Table 5'!$A$1:$I$30</definedName>
    <definedName name="_xlnm.Print_Area" localSheetId="5">'Table 6'!$A$1:$I$26</definedName>
    <definedName name="_xlnm.Print_Area" localSheetId="6">'Table 7'!$A$1:$N$88</definedName>
    <definedName name="_xlnm.Print_Area" localSheetId="7">'Table 8'!$A$1:$R$72</definedName>
    <definedName name="_xlnm.Print_Area" localSheetId="8">'Table 9'!$A$1:$Q$29</definedName>
    <definedName name="_xlnm.Print_Area">'Table 7'!$A$1:$E$179</definedName>
    <definedName name="Print_Area_MI" localSheetId="9">'Table 10'!$A$1:$N$141</definedName>
    <definedName name="Print_Area_MI" localSheetId="10">'Table 11'!$B$1:$D$92</definedName>
    <definedName name="Print_Area_MI" localSheetId="11">#N/A</definedName>
    <definedName name="Print_Area_MI" localSheetId="12">'Table 13'!$A$1:$O$107</definedName>
    <definedName name="Print_Area_MI" localSheetId="1">'Table 2'!$A$1:$A$79</definedName>
    <definedName name="Print_Area_MI" localSheetId="2">'Table 3'!$A$1:$M$26</definedName>
    <definedName name="PRINT_AREA_MI" localSheetId="3">'Table 4'!$A$1:$T$31</definedName>
    <definedName name="Print_Area_MI" localSheetId="4">'Table 5'!$A$1:$V$31</definedName>
    <definedName name="Print_Area_MI" localSheetId="5">'Table 6'!$A$1:$O$27</definedName>
    <definedName name="Print_Area_MI" localSheetId="6">'Table 7'!$A$1:$A$93</definedName>
    <definedName name="Print_Area_MI" localSheetId="7">'Table 8'!$A$1:$B$75</definedName>
    <definedName name="Print_Area_MI">#REF!</definedName>
    <definedName name="RICE" localSheetId="9">'Table 10'!$A$1:$M$140</definedName>
    <definedName name="RICE" localSheetId="10">'Table 11'!$B$1:$D$88</definedName>
    <definedName name="RICE" localSheetId="11">#N/A</definedName>
    <definedName name="RICE" localSheetId="12">'Table 13'!$A$1:$O$103</definedName>
    <definedName name="RICE" localSheetId="1">'Table 2'!$A$1:$A$81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7'!$A$1:$A$89</definedName>
    <definedName name="RICE" localSheetId="7">'Table 8'!$A$1:$B$71</definedName>
    <definedName name="RICE">#REF!</definedName>
    <definedName name="TABLE" localSheetId="10">'Table 11'!$B$1:$H$109</definedName>
    <definedName name="TABLE" localSheetId="11">#N/A</definedName>
    <definedName name="TABLE" localSheetId="12">'Table 13'!$A$1:$C$124</definedName>
    <definedName name="TABLE" localSheetId="7">'Table 8'!$A$1:$B$92</definedName>
    <definedName name="TABLE">'Table 7'!$A$1:$A$110</definedName>
    <definedName name="TABLE1">#REF!</definedName>
    <definedName name="TABLE2" localSheetId="3">'Table 4'!#REF!</definedName>
    <definedName name="TABLE2">'Table 3'!$F$1:$F$21</definedName>
    <definedName name="table3" localSheetId="2">'Table 3'!$A$1:$M$26</definedName>
    <definedName name="TABLE3" localSheetId="5">'Table 6'!$Q$2:$Q$22</definedName>
    <definedName name="TABLE3">'Table 5'!$X$2:$X$24</definedName>
    <definedName name="TABLE4" localSheetId="10">'Table 11'!#REF!</definedName>
    <definedName name="TABLE4" localSheetId="11">#N/A</definedName>
    <definedName name="TABLE4" localSheetId="12">'Table 13'!#REF!</definedName>
    <definedName name="table4" localSheetId="3">'Table 4'!$A$1:$T$31</definedName>
    <definedName name="TABLE4" localSheetId="7">'Table 8'!$C$3:$C$32</definedName>
    <definedName name="TABLE4">'Table 7'!#REF!</definedName>
    <definedName name="TABLE5">'Table 10'!$P$2:$P$8</definedName>
    <definedName name="TABLE6">'Table 2'!#REF!</definedName>
    <definedName name="TYP_PROJ">'Table 2'!$A$1:$F$71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4" l="1"/>
  <c r="O19" i="15" l="1"/>
  <c r="O24" i="15" s="1"/>
  <c r="O18" i="15"/>
  <c r="O20" i="15" s="1"/>
  <c r="O15" i="15"/>
  <c r="O8" i="15"/>
  <c r="O23" i="15" s="1"/>
  <c r="M19" i="15"/>
  <c r="M18" i="15"/>
  <c r="M8" i="15"/>
  <c r="O69" i="10"/>
  <c r="N69" i="10"/>
  <c r="O56" i="10"/>
  <c r="O47" i="10"/>
  <c r="O65" i="10" s="1"/>
  <c r="N47" i="10"/>
  <c r="O20" i="10"/>
  <c r="N20" i="10"/>
  <c r="O25" i="15" l="1"/>
  <c r="O10" i="15"/>
  <c r="K52" i="9"/>
  <c r="M52" i="9" s="1"/>
  <c r="N52" i="9" s="1"/>
  <c r="J52" i="9"/>
  <c r="I52" i="9"/>
  <c r="H52" i="9"/>
  <c r="G52" i="9"/>
  <c r="F52" i="9"/>
  <c r="E52" i="9"/>
  <c r="D52" i="9"/>
  <c r="C52" i="9"/>
  <c r="B52" i="9"/>
  <c r="M78" i="9"/>
  <c r="N78" i="9" s="1"/>
  <c r="M83" i="9"/>
  <c r="N83" i="9" s="1"/>
  <c r="M79" i="9"/>
  <c r="N79" i="9" s="1"/>
  <c r="M77" i="9"/>
  <c r="N77" i="9" s="1"/>
  <c r="M76" i="9"/>
  <c r="N76" i="9" s="1"/>
  <c r="M74" i="9"/>
  <c r="N74" i="9" s="1"/>
  <c r="M73" i="9"/>
  <c r="N73" i="9" s="1"/>
  <c r="M71" i="9"/>
  <c r="N71" i="9" s="1"/>
  <c r="M70" i="9"/>
  <c r="N70" i="9" s="1"/>
  <c r="M68" i="9"/>
  <c r="N68" i="9" s="1"/>
  <c r="M67" i="9"/>
  <c r="N67" i="9" s="1"/>
  <c r="M65" i="9"/>
  <c r="N65" i="9" s="1"/>
  <c r="M64" i="9"/>
  <c r="N64" i="9" s="1"/>
  <c r="M63" i="9"/>
  <c r="N63" i="9" s="1"/>
  <c r="M42" i="9"/>
  <c r="N42" i="9" s="1"/>
  <c r="M39" i="9"/>
  <c r="N39" i="9" s="1"/>
  <c r="M38" i="9"/>
  <c r="N38" i="9" s="1"/>
  <c r="M37" i="9"/>
  <c r="M33" i="9"/>
  <c r="N33" i="9" s="1"/>
  <c r="M32" i="9"/>
  <c r="N32" i="9" s="1"/>
  <c r="M31" i="9"/>
  <c r="N31" i="9" s="1"/>
  <c r="M30" i="9"/>
  <c r="N30" i="9" s="1"/>
  <c r="M29" i="9"/>
  <c r="N29" i="9" s="1"/>
  <c r="M28" i="9"/>
  <c r="N28" i="9" s="1"/>
  <c r="M27" i="9"/>
  <c r="N27" i="9" s="1"/>
  <c r="M24" i="9"/>
  <c r="N24" i="9" s="1"/>
  <c r="M23" i="9"/>
  <c r="N23" i="9" s="1"/>
  <c r="M22" i="9"/>
  <c r="N22" i="9" s="1"/>
  <c r="M21" i="9"/>
  <c r="N21" i="9" s="1"/>
  <c r="M20" i="9"/>
  <c r="N20" i="9" s="1"/>
  <c r="M17" i="9"/>
  <c r="N17" i="9" s="1"/>
  <c r="M16" i="9"/>
  <c r="N16" i="9" s="1"/>
  <c r="M15" i="9"/>
  <c r="N15" i="9" s="1"/>
  <c r="M14" i="9"/>
  <c r="N14" i="9" s="1"/>
  <c r="M13" i="9"/>
  <c r="N13" i="9" s="1"/>
  <c r="M12" i="9"/>
  <c r="N12" i="9" s="1"/>
  <c r="M11" i="9"/>
  <c r="N11" i="9" s="1"/>
  <c r="M10" i="9"/>
  <c r="N10" i="9" s="1"/>
  <c r="M9" i="9"/>
  <c r="N9" i="9" s="1"/>
  <c r="N45" i="10"/>
  <c r="N33" i="10"/>
  <c r="N14" i="10"/>
  <c r="N9" i="10"/>
  <c r="J79" i="14"/>
  <c r="J80" i="14" s="1"/>
  <c r="D79" i="14"/>
  <c r="D80" i="14" s="1"/>
  <c r="J48" i="13"/>
  <c r="J43" i="13"/>
  <c r="J44" i="13" s="1"/>
  <c r="D48" i="13"/>
  <c r="D43" i="13"/>
  <c r="D44" i="13" s="1"/>
  <c r="J65" i="12"/>
  <c r="J66" i="12" s="1"/>
  <c r="D65" i="12"/>
  <c r="D66" i="12" s="1"/>
  <c r="P69" i="10"/>
  <c r="P47" i="10"/>
  <c r="P45" i="10"/>
  <c r="P20" i="10"/>
  <c r="P33" i="10" s="1"/>
  <c r="P14" i="10"/>
  <c r="P9" i="10"/>
  <c r="L24" i="15" l="1"/>
  <c r="L23" i="15"/>
  <c r="L20" i="15"/>
  <c r="L15" i="15"/>
  <c r="L10" i="15"/>
  <c r="L25" i="15" l="1"/>
  <c r="L20" i="10" l="1"/>
  <c r="L33" i="10" s="1"/>
  <c r="L65" i="10"/>
  <c r="L14" i="10"/>
  <c r="L9" i="10"/>
  <c r="M109" i="11"/>
  <c r="K109" i="11"/>
  <c r="J109" i="11"/>
  <c r="I109" i="11"/>
  <c r="H109" i="11"/>
  <c r="G109" i="11"/>
  <c r="M28" i="12" l="1"/>
  <c r="G25" i="9" l="1"/>
  <c r="F25" i="9"/>
  <c r="E25" i="9"/>
  <c r="D25" i="9"/>
  <c r="C25" i="9"/>
  <c r="B25" i="9"/>
  <c r="K36" i="9"/>
  <c r="E109" i="11"/>
  <c r="C109" i="11"/>
  <c r="B109" i="11"/>
  <c r="O45" i="10"/>
  <c r="O14" i="10"/>
  <c r="O9" i="10"/>
  <c r="H15" i="2"/>
  <c r="O33" i="10" l="1"/>
  <c r="H29" i="2"/>
  <c r="M68" i="12" l="1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46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N82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G25" i="2"/>
  <c r="O82" i="14" l="1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K59" i="9" l="1"/>
  <c r="J59" i="9"/>
  <c r="I59" i="9"/>
  <c r="H59" i="9"/>
  <c r="G59" i="9"/>
  <c r="F59" i="9"/>
  <c r="E59" i="9"/>
  <c r="D59" i="9"/>
  <c r="C59" i="9"/>
  <c r="K55" i="9"/>
  <c r="J55" i="9"/>
  <c r="I55" i="9"/>
  <c r="H55" i="9"/>
  <c r="G55" i="9"/>
  <c r="F55" i="9"/>
  <c r="E55" i="9"/>
  <c r="D55" i="9"/>
  <c r="C55" i="9"/>
  <c r="K54" i="9"/>
  <c r="J54" i="9"/>
  <c r="I54" i="9"/>
  <c r="H54" i="9"/>
  <c r="G54" i="9"/>
  <c r="F54" i="9"/>
  <c r="E54" i="9"/>
  <c r="D54" i="9"/>
  <c r="C54" i="9"/>
  <c r="K53" i="9"/>
  <c r="J53" i="9"/>
  <c r="I53" i="9"/>
  <c r="H53" i="9"/>
  <c r="G53" i="9"/>
  <c r="F53" i="9"/>
  <c r="E53" i="9"/>
  <c r="D53" i="9"/>
  <c r="C53" i="9"/>
  <c r="K50" i="9"/>
  <c r="J50" i="9"/>
  <c r="I50" i="9"/>
  <c r="H50" i="9"/>
  <c r="G50" i="9"/>
  <c r="F50" i="9"/>
  <c r="E50" i="9"/>
  <c r="D50" i="9"/>
  <c r="C50" i="9"/>
  <c r="K49" i="9"/>
  <c r="J49" i="9"/>
  <c r="I49" i="9"/>
  <c r="H49" i="9"/>
  <c r="G49" i="9"/>
  <c r="F49" i="9"/>
  <c r="E49" i="9"/>
  <c r="D49" i="9"/>
  <c r="C49" i="9"/>
  <c r="K47" i="9"/>
  <c r="M47" i="9" s="1"/>
  <c r="N47" i="9" s="1"/>
  <c r="J47" i="9"/>
  <c r="I47" i="9"/>
  <c r="H47" i="9"/>
  <c r="G47" i="9"/>
  <c r="F47" i="9"/>
  <c r="E47" i="9"/>
  <c r="D47" i="9"/>
  <c r="C47" i="9"/>
  <c r="K46" i="9"/>
  <c r="J46" i="9"/>
  <c r="I46" i="9"/>
  <c r="H46" i="9"/>
  <c r="G46" i="9"/>
  <c r="F46" i="9"/>
  <c r="E46" i="9"/>
  <c r="D46" i="9"/>
  <c r="C46" i="9"/>
  <c r="K45" i="9"/>
  <c r="J45" i="9"/>
  <c r="I45" i="9"/>
  <c r="H45" i="9"/>
  <c r="G45" i="9"/>
  <c r="F45" i="9"/>
  <c r="E45" i="9"/>
  <c r="D45" i="9"/>
  <c r="C45" i="9"/>
  <c r="B59" i="9"/>
  <c r="B55" i="9"/>
  <c r="B54" i="9"/>
  <c r="B53" i="9"/>
  <c r="B50" i="9"/>
  <c r="B49" i="9"/>
  <c r="B47" i="9"/>
  <c r="B46" i="9"/>
  <c r="B45" i="9"/>
  <c r="K81" i="9"/>
  <c r="J81" i="9"/>
  <c r="I81" i="9"/>
  <c r="H81" i="9"/>
  <c r="G81" i="9"/>
  <c r="F81" i="9"/>
  <c r="E81" i="9"/>
  <c r="D81" i="9"/>
  <c r="C81" i="9"/>
  <c r="B81" i="9"/>
  <c r="M81" i="9" l="1"/>
  <c r="N81" i="9" s="1"/>
  <c r="M59" i="9"/>
  <c r="N59" i="9" s="1"/>
  <c r="M55" i="9"/>
  <c r="N55" i="9" s="1"/>
  <c r="M49" i="9"/>
  <c r="N49" i="9" s="1"/>
  <c r="M50" i="9"/>
  <c r="N50" i="9" s="1"/>
  <c r="M54" i="9"/>
  <c r="N54" i="9" s="1"/>
  <c r="M45" i="9"/>
  <c r="N45" i="9" s="1"/>
  <c r="M46" i="9"/>
  <c r="N46" i="9" s="1"/>
  <c r="M53" i="9"/>
  <c r="N53" i="9" s="1"/>
  <c r="G57" i="9"/>
  <c r="C57" i="9"/>
  <c r="D57" i="9"/>
  <c r="F57" i="9"/>
  <c r="H57" i="9"/>
  <c r="I57" i="9"/>
  <c r="E57" i="9"/>
  <c r="B57" i="9"/>
  <c r="J57" i="9"/>
  <c r="K57" i="9"/>
  <c r="I24" i="15"/>
  <c r="H24" i="15"/>
  <c r="G24" i="15"/>
  <c r="F24" i="15"/>
  <c r="E24" i="15"/>
  <c r="D24" i="15"/>
  <c r="C24" i="15"/>
  <c r="B24" i="15"/>
  <c r="I23" i="15"/>
  <c r="H23" i="15"/>
  <c r="G23" i="15"/>
  <c r="F23" i="15"/>
  <c r="E23" i="15"/>
  <c r="D23" i="15"/>
  <c r="C23" i="15"/>
  <c r="B23" i="15"/>
  <c r="I20" i="15"/>
  <c r="H20" i="15"/>
  <c r="G20" i="15"/>
  <c r="F20" i="15"/>
  <c r="E20" i="15"/>
  <c r="D20" i="15"/>
  <c r="C20" i="15"/>
  <c r="B20" i="15"/>
  <c r="I15" i="15"/>
  <c r="H15" i="15"/>
  <c r="G15" i="15"/>
  <c r="F15" i="15"/>
  <c r="E15" i="15"/>
  <c r="D15" i="15"/>
  <c r="C15" i="15"/>
  <c r="B15" i="15"/>
  <c r="I10" i="15"/>
  <c r="H10" i="15"/>
  <c r="G10" i="15"/>
  <c r="F10" i="15"/>
  <c r="E10" i="15"/>
  <c r="D10" i="15"/>
  <c r="C10" i="15"/>
  <c r="B10" i="15"/>
  <c r="P19" i="15"/>
  <c r="Q19" i="15" s="1"/>
  <c r="P18" i="15"/>
  <c r="Q18" i="15" s="1"/>
  <c r="P14" i="15"/>
  <c r="Q14" i="15" s="1"/>
  <c r="P13" i="15"/>
  <c r="Q13" i="15" s="1"/>
  <c r="P9" i="15"/>
  <c r="Q9" i="15" s="1"/>
  <c r="P8" i="15"/>
  <c r="Q8" i="15" s="1"/>
  <c r="M24" i="15"/>
  <c r="M23" i="15"/>
  <c r="M20" i="15"/>
  <c r="M15" i="15"/>
  <c r="M10" i="15"/>
  <c r="M57" i="9" l="1"/>
  <c r="N57" i="9" s="1"/>
  <c r="H25" i="15"/>
  <c r="I25" i="15"/>
  <c r="G25" i="15"/>
  <c r="P15" i="15"/>
  <c r="Q15" i="15" s="1"/>
  <c r="M25" i="15"/>
  <c r="B25" i="15"/>
  <c r="C25" i="15"/>
  <c r="D25" i="15"/>
  <c r="E25" i="15"/>
  <c r="F25" i="15"/>
  <c r="P10" i="15"/>
  <c r="Q10" i="15" s="1"/>
  <c r="P20" i="15"/>
  <c r="Q20" i="15" s="1"/>
  <c r="P24" i="15"/>
  <c r="Q24" i="15" s="1"/>
  <c r="P23" i="15"/>
  <c r="Q23" i="15" s="1"/>
  <c r="P25" i="15" l="1"/>
  <c r="Q25" i="15" s="1"/>
  <c r="K24" i="15"/>
  <c r="J24" i="15"/>
  <c r="K23" i="15"/>
  <c r="J23" i="15"/>
  <c r="J25" i="15" s="1"/>
  <c r="K20" i="15"/>
  <c r="J20" i="15"/>
  <c r="K15" i="15"/>
  <c r="J15" i="15"/>
  <c r="K10" i="15"/>
  <c r="J10" i="15"/>
  <c r="Q67" i="10"/>
  <c r="Q61" i="10"/>
  <c r="R61" i="10" s="1"/>
  <c r="Q59" i="10"/>
  <c r="R59" i="10" s="1"/>
  <c r="Q58" i="10"/>
  <c r="R58" i="10" s="1"/>
  <c r="Q49" i="10"/>
  <c r="R49" i="10" s="1"/>
  <c r="Q48" i="10"/>
  <c r="R48" i="10" s="1"/>
  <c r="Q44" i="10"/>
  <c r="Q43" i="10"/>
  <c r="Q42" i="10"/>
  <c r="Q41" i="10"/>
  <c r="Q40" i="10"/>
  <c r="Q39" i="10"/>
  <c r="R39" i="10" s="1"/>
  <c r="Q38" i="10"/>
  <c r="R38" i="10" s="1"/>
  <c r="Q37" i="10"/>
  <c r="R37" i="10" s="1"/>
  <c r="Q36" i="10"/>
  <c r="Q32" i="10"/>
  <c r="R32" i="10" s="1"/>
  <c r="Q31" i="10"/>
  <c r="Q30" i="10"/>
  <c r="R30" i="10" s="1"/>
  <c r="Q28" i="10"/>
  <c r="Q27" i="10"/>
  <c r="R27" i="10" s="1"/>
  <c r="Q26" i="10"/>
  <c r="R26" i="10" s="1"/>
  <c r="Q23" i="10"/>
  <c r="Q22" i="10"/>
  <c r="Q21" i="10"/>
  <c r="R21" i="10" s="1"/>
  <c r="Q12" i="10"/>
  <c r="R12" i="10" s="1"/>
  <c r="Q11" i="10"/>
  <c r="R11" i="10" s="1"/>
  <c r="G54" i="4"/>
  <c r="G60" i="4" s="1"/>
  <c r="F54" i="4"/>
  <c r="F60" i="4" s="1"/>
  <c r="E54" i="4"/>
  <c r="E60" i="4" s="1"/>
  <c r="D54" i="4"/>
  <c r="D60" i="4" s="1"/>
  <c r="C54" i="4"/>
  <c r="C60" i="4" s="1"/>
  <c r="B54" i="4"/>
  <c r="B60" i="4" s="1"/>
  <c r="G47" i="4"/>
  <c r="F47" i="4"/>
  <c r="E47" i="4"/>
  <c r="D47" i="4"/>
  <c r="C47" i="4"/>
  <c r="G43" i="4"/>
  <c r="F43" i="4"/>
  <c r="E43" i="4"/>
  <c r="D43" i="4"/>
  <c r="C43" i="4"/>
  <c r="B43" i="4"/>
  <c r="G23" i="4"/>
  <c r="F23" i="4"/>
  <c r="E23" i="4"/>
  <c r="E29" i="4" s="1"/>
  <c r="D23" i="4"/>
  <c r="C23" i="4"/>
  <c r="F16" i="4"/>
  <c r="F19" i="4" s="1"/>
  <c r="C16" i="4"/>
  <c r="C19" i="4" s="1"/>
  <c r="G12" i="4"/>
  <c r="H33" i="2"/>
  <c r="G33" i="2"/>
  <c r="F33" i="2"/>
  <c r="E33" i="2"/>
  <c r="E39" i="2" s="1"/>
  <c r="D33" i="2"/>
  <c r="D39" i="2" s="1"/>
  <c r="C33" i="2"/>
  <c r="C39" i="2" s="1"/>
  <c r="F25" i="2"/>
  <c r="E25" i="2"/>
  <c r="D25" i="2"/>
  <c r="C25" i="2"/>
  <c r="D22" i="2"/>
  <c r="C22" i="2"/>
  <c r="B22" i="2"/>
  <c r="F19" i="2"/>
  <c r="F22" i="2" s="1"/>
  <c r="E19" i="2"/>
  <c r="E22" i="2" s="1"/>
  <c r="G15" i="2"/>
  <c r="F15" i="2"/>
  <c r="E15" i="2"/>
  <c r="C25" i="4" l="1"/>
  <c r="F35" i="2"/>
  <c r="F39" i="2" s="1"/>
  <c r="K25" i="15"/>
  <c r="F25" i="4"/>
  <c r="G16" i="4" s="1"/>
  <c r="G19" i="4" s="1"/>
  <c r="G25" i="4" s="1"/>
  <c r="G29" i="4" s="1"/>
  <c r="D16" i="4"/>
  <c r="D19" i="4" s="1"/>
  <c r="D25" i="4" s="1"/>
  <c r="C29" i="4"/>
  <c r="G19" i="2" l="1"/>
  <c r="G22" i="2" s="1"/>
  <c r="G35" i="2" s="1"/>
  <c r="G39" i="2" s="1"/>
  <c r="F29" i="4"/>
  <c r="D29" i="4"/>
  <c r="E16" i="4"/>
  <c r="E19" i="4" s="1"/>
  <c r="H19" i="2" l="1"/>
  <c r="H22" i="2" s="1"/>
  <c r="H35" i="2" s="1"/>
  <c r="H39" i="2" s="1"/>
  <c r="H54" i="4"/>
  <c r="H60" i="4" s="1"/>
  <c r="H47" i="4"/>
  <c r="H50" i="4" s="1"/>
  <c r="H23" i="4"/>
  <c r="H16" i="4"/>
  <c r="H19" i="4" s="1"/>
  <c r="I82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H82" i="14"/>
  <c r="F79" i="14"/>
  <c r="F80" i="14" s="1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B79" i="14"/>
  <c r="B80" i="14" s="1"/>
  <c r="H46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E48" i="13"/>
  <c r="G46" i="13"/>
  <c r="E43" i="13"/>
  <c r="E44" i="13" s="1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B48" i="13"/>
  <c r="B43" i="13"/>
  <c r="B44" i="13" s="1"/>
  <c r="H68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G68" i="12"/>
  <c r="E65" i="12"/>
  <c r="E66" i="12" s="1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B65" i="12"/>
  <c r="B66" i="12" s="1"/>
  <c r="H25" i="4" l="1"/>
  <c r="H29" i="4" s="1"/>
  <c r="H80" i="14"/>
  <c r="H44" i="13"/>
  <c r="H43" i="13"/>
  <c r="I80" i="14"/>
  <c r="I79" i="14"/>
  <c r="H66" i="12"/>
  <c r="H65" i="12"/>
  <c r="H79" i="14"/>
  <c r="G44" i="13"/>
  <c r="G43" i="13"/>
  <c r="G66" i="12"/>
  <c r="G65" i="12"/>
  <c r="Q64" i="10"/>
  <c r="R64" i="10" s="1"/>
  <c r="Q63" i="10"/>
  <c r="R63" i="10" s="1"/>
  <c r="Q62" i="10"/>
  <c r="R62" i="10" s="1"/>
  <c r="Q24" i="10"/>
  <c r="R24" i="10" s="1"/>
  <c r="B21" i="7"/>
  <c r="Q35" i="10" l="1"/>
  <c r="R35" i="10" s="1"/>
  <c r="Q65" i="10"/>
  <c r="R65" i="10" s="1"/>
  <c r="Q69" i="10"/>
  <c r="R69" i="10" s="1"/>
  <c r="Q60" i="10"/>
  <c r="R60" i="10" s="1"/>
  <c r="Q57" i="10"/>
  <c r="R57" i="10" s="1"/>
  <c r="Q56" i="10"/>
  <c r="R56" i="10" s="1"/>
  <c r="Q55" i="10"/>
  <c r="R55" i="10" s="1"/>
  <c r="Q54" i="10"/>
  <c r="R54" i="10" s="1"/>
  <c r="Q53" i="10"/>
  <c r="R53" i="10" s="1"/>
  <c r="Q52" i="10"/>
  <c r="R52" i="10" s="1"/>
  <c r="Q51" i="10"/>
  <c r="R51" i="10" s="1"/>
  <c r="Q50" i="10"/>
  <c r="R50" i="10" s="1"/>
  <c r="Q47" i="10"/>
  <c r="R47" i="10" s="1"/>
  <c r="Q45" i="10"/>
  <c r="Q29" i="10"/>
  <c r="R29" i="10" s="1"/>
  <c r="Q25" i="10"/>
  <c r="R25" i="10" s="1"/>
  <c r="Q18" i="10"/>
  <c r="R18" i="10" s="1"/>
  <c r="Q17" i="10"/>
  <c r="R17" i="10" s="1"/>
  <c r="Q16" i="10"/>
  <c r="R16" i="10" s="1"/>
  <c r="Q10" i="10"/>
  <c r="R10" i="10" s="1"/>
  <c r="Q15" i="10" l="1"/>
  <c r="R15" i="10" s="1"/>
  <c r="Q20" i="10"/>
  <c r="R20" i="10" s="1"/>
  <c r="B18" i="9"/>
  <c r="C18" i="9"/>
  <c r="D18" i="9"/>
  <c r="E18" i="9"/>
  <c r="F18" i="9"/>
  <c r="G18" i="9"/>
  <c r="H18" i="9"/>
  <c r="I18" i="9"/>
  <c r="J18" i="9"/>
  <c r="K18" i="9"/>
  <c r="M18" i="9" s="1"/>
  <c r="N18" i="9" s="1"/>
  <c r="H25" i="9"/>
  <c r="I25" i="9"/>
  <c r="J25" i="9"/>
  <c r="K25" i="9"/>
  <c r="M25" i="9" s="1"/>
  <c r="N25" i="9" s="1"/>
  <c r="B34" i="9"/>
  <c r="C34" i="9"/>
  <c r="D34" i="9"/>
  <c r="E34" i="9"/>
  <c r="F34" i="9"/>
  <c r="G34" i="9"/>
  <c r="H34" i="9"/>
  <c r="I34" i="9"/>
  <c r="J34" i="9"/>
  <c r="K34" i="9"/>
  <c r="B36" i="9"/>
  <c r="B40" i="9" s="1"/>
  <c r="C36" i="9"/>
  <c r="C40" i="9" s="1"/>
  <c r="D36" i="9"/>
  <c r="D40" i="9" s="1"/>
  <c r="E36" i="9"/>
  <c r="E40" i="9" s="1"/>
  <c r="F36" i="9"/>
  <c r="F40" i="9" s="1"/>
  <c r="G36" i="9"/>
  <c r="G40" i="9" s="1"/>
  <c r="H36" i="9"/>
  <c r="H40" i="9" s="1"/>
  <c r="I36" i="9"/>
  <c r="I40" i="9" s="1"/>
  <c r="J36" i="9"/>
  <c r="K40" i="9"/>
  <c r="J40" i="9" l="1"/>
  <c r="M40" i="9" s="1"/>
  <c r="N40" i="9" s="1"/>
  <c r="M36" i="9"/>
  <c r="N36" i="9" s="1"/>
  <c r="M34" i="9"/>
  <c r="N34" i="9" s="1"/>
  <c r="N17" i="12"/>
  <c r="P23" i="6" l="1"/>
  <c r="P22" i="6"/>
  <c r="O3" i="6"/>
  <c r="H23" i="6"/>
  <c r="H22" i="6"/>
  <c r="I20" i="5"/>
  <c r="M20" i="5"/>
  <c r="M104" i="11" l="1"/>
  <c r="K104" i="11"/>
  <c r="J104" i="11"/>
  <c r="I104" i="11"/>
  <c r="H104" i="11"/>
  <c r="G104" i="11"/>
  <c r="K20" i="10" l="1"/>
  <c r="K33" i="10" s="1"/>
  <c r="K65" i="10"/>
  <c r="K14" i="10"/>
  <c r="K9" i="10"/>
  <c r="I22" i="8" l="1"/>
  <c r="H22" i="8"/>
  <c r="E104" i="11"/>
  <c r="C104" i="11"/>
  <c r="B104" i="11"/>
  <c r="G89" i="11" l="1"/>
  <c r="M89" i="11" l="1"/>
  <c r="K89" i="11"/>
  <c r="J89" i="11"/>
  <c r="I89" i="11"/>
  <c r="H89" i="11"/>
  <c r="E89" i="11"/>
  <c r="C89" i="11"/>
  <c r="B89" i="11"/>
  <c r="N16" i="13" l="1"/>
  <c r="N14" i="13"/>
  <c r="N13" i="13"/>
  <c r="N33" i="13"/>
  <c r="K48" i="13" l="1"/>
  <c r="N37" i="13"/>
  <c r="N17" i="13"/>
  <c r="N62" i="12"/>
  <c r="N54" i="12"/>
  <c r="N33" i="12"/>
  <c r="N22" i="12"/>
  <c r="N18" i="12"/>
  <c r="C20" i="10" l="1"/>
  <c r="J14" i="10"/>
  <c r="I14" i="10"/>
  <c r="H14" i="10"/>
  <c r="G14" i="10"/>
  <c r="F14" i="10"/>
  <c r="E14" i="10"/>
  <c r="D14" i="10"/>
  <c r="C14" i="10"/>
  <c r="Q14" i="10"/>
  <c r="R14" i="10" s="1"/>
  <c r="I21" i="5" l="1"/>
  <c r="Q33" i="10" l="1"/>
  <c r="R33" i="10" s="1"/>
  <c r="Q9" i="10"/>
  <c r="R9" i="10" s="1"/>
  <c r="K3" i="6" l="1"/>
  <c r="M21" i="5" l="1"/>
  <c r="N24" i="13" l="1"/>
  <c r="N43" i="12"/>
  <c r="N44" i="12" l="1"/>
  <c r="N45" i="12"/>
  <c r="N11" i="12"/>
  <c r="M74" i="11"/>
  <c r="J20" i="10" l="1"/>
  <c r="J33" i="10" s="1"/>
  <c r="J9" i="10"/>
  <c r="F22" i="8" l="1"/>
  <c r="E22" i="8"/>
  <c r="J65" i="10" l="1"/>
  <c r="K74" i="11"/>
  <c r="K59" i="11"/>
  <c r="K44" i="11"/>
  <c r="K29" i="11"/>
  <c r="N46" i="12"/>
  <c r="N26" i="13"/>
  <c r="N25" i="13"/>
  <c r="N28" i="13"/>
  <c r="L79" i="14"/>
  <c r="O79" i="14" l="1"/>
  <c r="N79" i="14"/>
  <c r="L80" i="14"/>
  <c r="O80" i="14" l="1"/>
  <c r="N80" i="14"/>
  <c r="J74" i="11"/>
  <c r="I74" i="11"/>
  <c r="H74" i="11"/>
  <c r="E74" i="11"/>
  <c r="C74" i="11"/>
  <c r="B74" i="11"/>
  <c r="N51" i="12" l="1"/>
  <c r="N27" i="13" l="1"/>
  <c r="N36" i="13"/>
  <c r="N7" i="12"/>
  <c r="N8" i="12"/>
  <c r="N9" i="12"/>
  <c r="N10" i="12"/>
  <c r="N12" i="12"/>
  <c r="N13" i="12"/>
  <c r="N14" i="12"/>
  <c r="N15" i="12"/>
  <c r="N16" i="12"/>
  <c r="N19" i="12"/>
  <c r="N20" i="12"/>
  <c r="N21" i="12"/>
  <c r="N23" i="12"/>
  <c r="N24" i="12"/>
  <c r="N25" i="12"/>
  <c r="N26" i="12"/>
  <c r="N27" i="12"/>
  <c r="N28" i="12"/>
  <c r="N29" i="12"/>
  <c r="N30" i="12"/>
  <c r="N31" i="12"/>
  <c r="N32" i="12"/>
  <c r="N34" i="12"/>
  <c r="N35" i="12"/>
  <c r="N36" i="12"/>
  <c r="N37" i="12"/>
  <c r="N38" i="12"/>
  <c r="N39" i="12"/>
  <c r="N40" i="12"/>
  <c r="N41" i="12"/>
  <c r="N42" i="12"/>
  <c r="N47" i="12"/>
  <c r="N48" i="12"/>
  <c r="N49" i="12"/>
  <c r="N50" i="12"/>
  <c r="N52" i="12"/>
  <c r="N53" i="12"/>
  <c r="N55" i="12"/>
  <c r="N56" i="12"/>
  <c r="N57" i="12"/>
  <c r="N58" i="12"/>
  <c r="N59" i="12"/>
  <c r="N60" i="12"/>
  <c r="N61" i="12"/>
  <c r="N63" i="12"/>
  <c r="N64" i="12"/>
  <c r="K43" i="13" l="1"/>
  <c r="M43" i="13" s="1"/>
  <c r="I65" i="10"/>
  <c r="I20" i="10"/>
  <c r="I33" i="10" s="1"/>
  <c r="I9" i="10"/>
  <c r="K44" i="13" l="1"/>
  <c r="M44" i="13" s="1"/>
  <c r="M59" i="11" l="1"/>
  <c r="J59" i="11"/>
  <c r="H59" i="11"/>
  <c r="E59" i="11"/>
  <c r="C59" i="11"/>
  <c r="B59" i="11"/>
  <c r="B22" i="8" l="1"/>
  <c r="M44" i="11" l="1"/>
  <c r="J44" i="11"/>
  <c r="I44" i="11"/>
  <c r="H44" i="11"/>
  <c r="E44" i="11"/>
  <c r="C44" i="11"/>
  <c r="B44" i="11"/>
  <c r="G65" i="10" l="1"/>
  <c r="G45" i="10"/>
  <c r="G20" i="10"/>
  <c r="G33" i="10" s="1"/>
  <c r="G9" i="10"/>
  <c r="H20" i="10"/>
  <c r="H65" i="10" l="1"/>
  <c r="H45" i="10" l="1"/>
  <c r="F9" i="10" l="1"/>
  <c r="H33" i="10" l="1"/>
  <c r="H9" i="10"/>
  <c r="N44" i="13" l="1"/>
  <c r="N7" i="13"/>
  <c r="N8" i="13"/>
  <c r="N9" i="13"/>
  <c r="N10" i="13"/>
  <c r="N11" i="13"/>
  <c r="N12" i="13"/>
  <c r="N15" i="13"/>
  <c r="N18" i="13"/>
  <c r="N19" i="13"/>
  <c r="N20" i="13"/>
  <c r="N21" i="13"/>
  <c r="N22" i="13"/>
  <c r="N23" i="13"/>
  <c r="N29" i="13"/>
  <c r="N30" i="13"/>
  <c r="N31" i="13"/>
  <c r="N32" i="13"/>
  <c r="N34" i="13"/>
  <c r="N35" i="13"/>
  <c r="N38" i="13"/>
  <c r="N39" i="13"/>
  <c r="N40" i="13"/>
  <c r="N41" i="13"/>
  <c r="N42" i="13"/>
  <c r="N46" i="13"/>
  <c r="N68" i="12"/>
  <c r="K65" i="12"/>
  <c r="M65" i="12" s="1"/>
  <c r="C29" i="11"/>
  <c r="E29" i="11"/>
  <c r="H29" i="11"/>
  <c r="I29" i="11"/>
  <c r="J29" i="11"/>
  <c r="M29" i="11"/>
  <c r="C22" i="8"/>
  <c r="L23" i="6"/>
  <c r="D23" i="6"/>
  <c r="L22" i="6"/>
  <c r="D22" i="6"/>
  <c r="E21" i="5"/>
  <c r="E20" i="5"/>
  <c r="K66" i="12" l="1"/>
  <c r="M66" i="12" s="1"/>
  <c r="N65" i="12"/>
  <c r="N43" i="13"/>
  <c r="N66" i="12" l="1"/>
</calcChain>
</file>

<file path=xl/sharedStrings.xml><?xml version="1.0" encoding="utf-8"?>
<sst xmlns="http://schemas.openxmlformats.org/spreadsheetml/2006/main" count="1038" uniqueCount="496">
  <si>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</si>
  <si>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</si>
  <si>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</si>
  <si>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</si>
  <si>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</si>
  <si>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</si>
  <si>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</si>
  <si>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</si>
  <si>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</si>
  <si>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</si>
  <si>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</si>
  <si>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</si>
  <si>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</si>
  <si>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</si>
  <si>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</si>
  <si>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</si>
  <si>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</si>
  <si>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</si>
  <si>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</si>
  <si>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</si>
  <si>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</si>
  <si>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</si>
  <si>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</si>
  <si>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</si>
  <si>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</si>
  <si>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</si>
  <si>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</si>
  <si>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</si>
  <si>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</si>
  <si>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</si>
  <si>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</si>
  <si>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</si>
  <si>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</si>
  <si>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</si>
  <si>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</si>
  <si>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</si>
  <si>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t>2016/17</t>
  </si>
  <si>
    <t>2017/18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</si>
  <si>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</si>
  <si>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</si>
  <si>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</si>
  <si>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</si>
  <si>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</si>
  <si>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</si>
  <si>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</si>
  <si>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</si>
  <si>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</si>
  <si>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</si>
  <si>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</si>
  <si>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</si>
  <si>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</si>
  <si>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</si>
  <si>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</si>
  <si>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</si>
  <si>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</si>
  <si>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</si>
  <si>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</si>
  <si>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</si>
  <si>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</si>
  <si>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</si>
  <si>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</si>
  <si>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</si>
  <si>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</si>
  <si>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</si>
  <si>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</si>
  <si>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</si>
  <si>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</si>
  <si>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</si>
  <si>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</si>
  <si>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</si>
  <si>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</si>
  <si>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</si>
  <si>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</si>
  <si>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</si>
  <si>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</si>
  <si>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</si>
  <si>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</si>
  <si>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</si>
  <si>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</si>
  <si>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</si>
  <si>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</si>
  <si>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</si>
  <si>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</si>
  <si>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</si>
  <si>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</si>
  <si>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</si>
  <si>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</si>
  <si>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</si>
  <si>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</si>
  <si>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</si>
  <si>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</si>
  <si>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</si>
  <si>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</si>
  <si>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Long-grain</t>
  </si>
  <si>
    <t>short-grain</t>
  </si>
  <si>
    <t xml:space="preserve">$/cwt </t>
  </si>
  <si>
    <t>Country</t>
  </si>
  <si>
    <t>or</t>
  </si>
  <si>
    <t>market</t>
  </si>
  <si>
    <t>region</t>
  </si>
  <si>
    <t>year</t>
  </si>
  <si>
    <t>1,000 tons</t>
  </si>
  <si>
    <t>ASIA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</si>
  <si>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</si>
  <si>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</si>
  <si>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</si>
  <si>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</si>
  <si>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</si>
  <si>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</si>
  <si>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</si>
  <si>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</si>
  <si>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</si>
  <si>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</si>
  <si>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</si>
  <si>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</si>
  <si>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</si>
  <si>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</si>
  <si>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</si>
  <si>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</si>
  <si>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</si>
  <si>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</si>
  <si>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</si>
  <si>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</si>
  <si>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</si>
  <si>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</si>
  <si>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</si>
  <si>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</si>
  <si>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</si>
  <si>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</si>
  <si>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</si>
  <si>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</si>
  <si>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</si>
  <si>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</si>
  <si>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</si>
  <si>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</si>
  <si>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</si>
  <si>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</si>
  <si>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</si>
  <si>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</si>
  <si>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</si>
  <si>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</si>
  <si>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</si>
  <si>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</si>
  <si>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</si>
  <si>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</si>
  <si>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</si>
  <si>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</si>
  <si>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</si>
  <si>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</si>
  <si>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</si>
  <si>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</si>
  <si>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</si>
  <si>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</si>
  <si>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</si>
  <si>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</si>
  <si>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</si>
  <si>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</si>
  <si>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</si>
  <si>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</si>
  <si>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</si>
  <si>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</si>
  <si>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</si>
  <si>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</si>
  <si>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</si>
  <si>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</si>
  <si>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</si>
  <si>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</si>
  <si>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</si>
  <si>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</si>
  <si>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</si>
  <si>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</si>
  <si>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</si>
  <si>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</si>
  <si>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5/ Nominal price quotes, long-grain, sacked, free on board vessel, Bangkok, Thailand.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</si>
  <si>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</si>
  <si>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</si>
  <si>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</si>
  <si>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</si>
  <si>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</si>
  <si>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</si>
  <si>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</si>
  <si>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</si>
  <si>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</si>
  <si>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</si>
  <si>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</si>
  <si>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</si>
  <si>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</si>
  <si>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</si>
  <si>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</si>
  <si>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</si>
  <si>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</si>
  <si>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</si>
  <si>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</si>
  <si>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</si>
  <si>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</si>
  <si>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</si>
  <si>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</si>
  <si>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</si>
  <si>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</si>
  <si>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</si>
  <si>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</si>
  <si>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</si>
  <si>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</si>
  <si>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</si>
  <si>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</si>
  <si>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</si>
  <si>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</si>
  <si>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</si>
  <si>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</si>
  <si>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Monthly</t>
  </si>
  <si>
    <t>Annual</t>
  </si>
  <si>
    <t>revisions</t>
  </si>
  <si>
    <t>changes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</si>
  <si>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</si>
  <si>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</si>
  <si>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</si>
  <si>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</si>
  <si>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</si>
  <si>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</si>
  <si>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</si>
  <si>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</si>
  <si>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</si>
  <si>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</si>
  <si>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</si>
  <si>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</si>
  <si>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</si>
  <si>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</si>
  <si>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</si>
  <si>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</si>
  <si>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</si>
  <si>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</si>
  <si>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</si>
  <si>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</si>
  <si>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</si>
  <si>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</si>
  <si>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</si>
  <si>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</si>
  <si>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</si>
  <si>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</si>
  <si>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</si>
  <si>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</si>
  <si>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</si>
  <si>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</si>
  <si>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</si>
  <si>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</si>
  <si>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</si>
  <si>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</si>
  <si>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</si>
  <si>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</si>
  <si>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</si>
  <si>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</si>
  <si>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</si>
  <si>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</si>
  <si>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</si>
  <si>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</si>
  <si>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</si>
  <si>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</si>
  <si>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</si>
  <si>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</si>
  <si>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</si>
  <si>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</si>
  <si>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</si>
  <si>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</si>
  <si>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</si>
  <si>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</si>
  <si>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>U.S. Share</t>
  </si>
  <si>
    <t xml:space="preserve">Other </t>
  </si>
  <si>
    <t>Surinam</t>
  </si>
  <si>
    <t>South Africa</t>
  </si>
  <si>
    <t>Senegal</t>
  </si>
  <si>
    <t>Kazakhstan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</si>
  <si>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</si>
  <si>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</si>
  <si>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</si>
  <si>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</si>
  <si>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</si>
  <si>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</si>
  <si>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</si>
  <si>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</si>
  <si>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</si>
  <si>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</si>
  <si>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</si>
  <si>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</si>
  <si>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</si>
  <si>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</si>
  <si>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 xml:space="preserve">July 2017  </t>
  </si>
  <si>
    <t>3/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</si>
  <si>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</si>
  <si>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</si>
  <si>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</si>
  <si>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</si>
  <si>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</si>
  <si>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</si>
  <si>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</si>
  <si>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</si>
  <si>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</si>
  <si>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</si>
  <si>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</si>
  <si>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</si>
  <si>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</si>
  <si>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</si>
  <si>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</si>
  <si>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</si>
  <si>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</si>
  <si>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Sept. 2018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</si>
  <si>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</si>
  <si>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</si>
  <si>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</si>
  <si>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</si>
  <si>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</si>
  <si>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Feb. 2019 </t>
  </si>
  <si>
    <t>2019/20</t>
  </si>
  <si>
    <t xml:space="preserve">Mar. 2019 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</si>
  <si>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</si>
  <si>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</si>
  <si>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</si>
  <si>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</si>
  <si>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</si>
  <si>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</si>
  <si>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</si>
  <si>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2/ Number 2, 4-percent brokens, sacked, free on board vessel, Gulf port.  Prior to July 2015, free alongside vessel, U.S. Gulf port. </t>
  </si>
  <si>
    <t xml:space="preserve">Aug. 2019 </t>
  </si>
  <si>
    <t xml:space="preserve">Sept. 2019 </t>
  </si>
  <si>
    <t xml:space="preserve">May 2019 </t>
  </si>
  <si>
    <t xml:space="preserve">Nov. 2019 </t>
  </si>
  <si>
    <t xml:space="preserve">Oct. 2019 </t>
  </si>
  <si>
    <t xml:space="preserve">Dec. 2019 </t>
  </si>
  <si>
    <t xml:space="preserve">Jan. 2020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</si>
  <si>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</si>
  <si>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</si>
  <si>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</si>
  <si>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</si>
  <si>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</si>
  <si>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Mar. 2020 </t>
  </si>
  <si>
    <t>Ethiopia</t>
  </si>
  <si>
    <t>Somalia</t>
  </si>
  <si>
    <t>Togo</t>
  </si>
  <si>
    <t>2/  Weighted average.</t>
  </si>
  <si>
    <t xml:space="preserve">Apr. 2020 </t>
  </si>
  <si>
    <t>May 2020</t>
  </si>
  <si>
    <t>Cameroon</t>
  </si>
  <si>
    <t>Nicaragua</t>
  </si>
  <si>
    <t>Panama</t>
  </si>
  <si>
    <t>Guatemala</t>
  </si>
  <si>
    <t>South Korea</t>
  </si>
  <si>
    <t>Bolivia</t>
  </si>
  <si>
    <t>June 2020</t>
  </si>
  <si>
    <t>Benin</t>
  </si>
  <si>
    <t>Burkina</t>
  </si>
  <si>
    <t xml:space="preserve">July 2020 </t>
  </si>
  <si>
    <t xml:space="preserve">2019/20 </t>
  </si>
  <si>
    <t>Oman</t>
  </si>
  <si>
    <t>Qatar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</si>
  <si>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</si>
  <si>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</si>
  <si>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</si>
  <si>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Oct. 2020 </t>
  </si>
  <si>
    <t>Agricultural Office, Bangkok, Thailand.</t>
  </si>
  <si>
    <t>Costa Rica</t>
  </si>
  <si>
    <t>Suriname</t>
  </si>
  <si>
    <t>Uzbekistan</t>
  </si>
  <si>
    <t>Gambia</t>
  </si>
  <si>
    <t>Ukraine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</si>
  <si>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</si>
  <si>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</si>
  <si>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</si>
  <si>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</si>
  <si>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</si>
  <si>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</si>
  <si>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</si>
  <si>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t xml:space="preserve">Jan. 2021 </t>
  </si>
  <si>
    <t>8/ Revised. 9/ Preliminary.</t>
  </si>
  <si>
    <t>3/ Season-average price forecast.</t>
  </si>
  <si>
    <t xml:space="preserve">August 1. 2/ The remaining U.S. rice growing States are Arkansas, Louisiana, Mississippi, Missouri, and Texas. </t>
  </si>
  <si>
    <t xml:space="preserve">Cwt = hundredweight. 1/ Simple average of the U.S. Department of Agriculture's weekly adjusted world market price.  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</si>
  <si>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</si>
  <si>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</si>
  <si>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</si>
  <si>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</si>
  <si>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</si>
  <si>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>- -</t>
  </si>
  <si>
    <t>2021/22  2/</t>
  </si>
  <si>
    <t>2022 1/</t>
  </si>
  <si>
    <t>United Kingdom</t>
  </si>
  <si>
    <t>Jasmine,</t>
  </si>
  <si>
    <t>fragrant</t>
  </si>
  <si>
    <t xml:space="preserve">                 Thailand 5/</t>
  </si>
  <si>
    <t xml:space="preserve">6/ 100-percent brokens. </t>
  </si>
  <si>
    <t>May 2021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</si>
  <si>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</si>
  <si>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</si>
  <si>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</si>
  <si>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</si>
  <si>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</si>
  <si>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</si>
  <si>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</si>
  <si>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</si>
  <si>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</si>
  <si>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t xml:space="preserve">June 2021 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</si>
  <si>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</si>
  <si>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  milled 4/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</si>
  <si>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</si>
  <si>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>OTHER ASIA, OCEANIA, and THE MIDDLE EAST</t>
  </si>
  <si>
    <t xml:space="preserve">July 2021 </t>
  </si>
  <si>
    <t>All data are reported on a product-weight basis. Categories may not sum to total due to rounding.</t>
  </si>
  <si>
    <t xml:space="preserve">Aug. 2021 </t>
  </si>
  <si>
    <t>Market-year average prices are simple average of monthly prices.</t>
  </si>
  <si>
    <t>Table 1. U.S. rice supply and use  1/</t>
  </si>
  <si>
    <t>Table 2. U.S. rice supply and use, by class  1/</t>
  </si>
  <si>
    <t>Table 5. U.S. medium- and short-grain monthly rough-rice cash prices by region 1/</t>
  </si>
  <si>
    <t>Table 6. USDA-calculated world market rice prices (rough basis) 1/</t>
  </si>
  <si>
    <t>Table 8. U.S. commercial rice exports</t>
  </si>
  <si>
    <t xml:space="preserve">Sept. 2021 </t>
  </si>
  <si>
    <t>Congo (Kinshasa)</t>
  </si>
  <si>
    <r>
      <t xml:space="preserve">Source: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.</t>
    </r>
  </si>
  <si>
    <t xml:space="preserve">Oct. 2021 </t>
  </si>
  <si>
    <t xml:space="preserve">November </t>
  </si>
  <si>
    <r>
      <t xml:space="preserve">Source: USDA, Foreign Agricultural Service, </t>
    </r>
    <r>
      <rPr>
        <i/>
        <sz val="9"/>
        <rFont val="Arial"/>
        <family val="2"/>
      </rPr>
      <t xml:space="preserve">Production, Supply, and Distribution </t>
    </r>
    <r>
      <rPr>
        <sz val="9"/>
        <rFont val="Arial"/>
        <family val="2"/>
      </rPr>
      <t>database</t>
    </r>
    <r>
      <rPr>
        <i/>
        <sz val="9"/>
        <rFont val="Arial"/>
        <family val="2"/>
      </rPr>
      <t>.</t>
    </r>
  </si>
  <si>
    <t>Nov. 2021</t>
  </si>
  <si>
    <t xml:space="preserve">December </t>
  </si>
  <si>
    <t xml:space="preserve">Dec. 2021 </t>
  </si>
  <si>
    <r>
      <t xml:space="preserve">Source: USDA, Farm Service Agency, Economic and Policy Analysis, </t>
    </r>
    <r>
      <rPr>
        <i/>
        <sz val="9"/>
        <rFont val="Arial"/>
        <family val="2"/>
      </rPr>
      <t>Rice Reports.</t>
    </r>
  </si>
  <si>
    <t>5% brokens</t>
  </si>
  <si>
    <t xml:space="preserve">2020/21 </t>
  </si>
  <si>
    <t>100% nonbrokens</t>
  </si>
  <si>
    <t>Table 3. U.S. monthly average farm prices and marketings of rough rice</t>
  </si>
  <si>
    <t>Table 4. U.S. monthly average farm prices and marketings by class of rough rice</t>
  </si>
  <si>
    <t>5/ Market-year weighted average.</t>
  </si>
  <si>
    <t>2/ Projected. 3/ Residual includes unreported uses, processing losses, and estimating errors. 4/ Rough-rice equivalent.</t>
  </si>
  <si>
    <t>Israel</t>
  </si>
  <si>
    <t xml:space="preserve">Feb. 2022 </t>
  </si>
  <si>
    <t xml:space="preserve">Since July 2015, free on board vessel, U.S. Gulf port. Since July 2019, Iraq terms and specs.   </t>
  </si>
  <si>
    <t>3/ Bulk, free on board vessel, New Orleans, LA. March and April 2022 are asked or offered prices, not nominal price quotes.</t>
  </si>
  <si>
    <t>Table 7. U.S. rice imports 1/</t>
  </si>
  <si>
    <t>2022/23  2/</t>
  </si>
  <si>
    <t>2023 1/</t>
  </si>
  <si>
    <t xml:space="preserve">- - = No previous forecast. 1/ Market-year production on a milled basis. 2/ Projected. </t>
  </si>
  <si>
    <t>- - = No previous forecast. 1/ Projected.</t>
  </si>
  <si>
    <t>2022/23</t>
  </si>
  <si>
    <t xml:space="preserve">    2/     </t>
  </si>
  <si>
    <t xml:space="preserve">Mar. 2022 </t>
  </si>
  <si>
    <t>ALL RICE</t>
  </si>
  <si>
    <t>LONG-GRAIN</t>
  </si>
  <si>
    <t xml:space="preserve">   Total</t>
  </si>
  <si>
    <t>MEDIUM- AND SHORT-GRAIN</t>
  </si>
  <si>
    <t>Table 13. Global rice importers: Calendar year imports, monthly revisions, and annual changes</t>
  </si>
  <si>
    <t>Table 10. United States, Thailand, and Vietnam price quotes</t>
  </si>
  <si>
    <t>Table 11. Global rice producers: Annual production, monthly revisions, and annual changes 1/</t>
  </si>
  <si>
    <t>Table 12. Global rice exporters: Calendar year exports, monthly revisions, and annual changes</t>
  </si>
  <si>
    <t>Table 9 - U.S. rice exports by type and class</t>
  </si>
  <si>
    <t>Rough rice</t>
  </si>
  <si>
    <t xml:space="preserve">   Long-grain</t>
  </si>
  <si>
    <t xml:space="preserve">   Medium- and short-grain</t>
  </si>
  <si>
    <t>Brown rice</t>
  </si>
  <si>
    <t>Milled rice</t>
  </si>
  <si>
    <t>Total by class</t>
  </si>
  <si>
    <t>Totals may not add due to rounding. 1/ Total August-July marketing-year commercial shipments. 2/ Total of outstanding sales and shipments to date.</t>
  </si>
  <si>
    <t>Quantity</t>
  </si>
  <si>
    <t xml:space="preserve">                               2021/22</t>
  </si>
  <si>
    <t xml:space="preserve">                  change from a year earlier</t>
  </si>
  <si>
    <t xml:space="preserve">2021/22 </t>
  </si>
  <si>
    <t xml:space="preserve">    change from a year earlier</t>
  </si>
  <si>
    <t xml:space="preserve">     change from a year earlier</t>
  </si>
  <si>
    <t>percent</t>
  </si>
  <si>
    <t>quantity</t>
  </si>
  <si>
    <t xml:space="preserve">Market year August–July. Cwt = hundredweight.  </t>
  </si>
  <si>
    <t>- - = Not applicable. 1/  Total August–July marketing-year commercial shipments. 2/ Total of outstanding sales and shipments to date.</t>
  </si>
  <si>
    <t xml:space="preserve">Apr. 2022 </t>
  </si>
  <si>
    <t xml:space="preserve">Jan. 2022 </t>
  </si>
  <si>
    <t xml:space="preserve"> - - = Not applicable. 1/ Total August–July imports reported by the U.S. Bureau of the Census. </t>
  </si>
  <si>
    <t xml:space="preserve">May 2022 </t>
  </si>
  <si>
    <t xml:space="preserve">NQ = No quotes. 1/ Simple average of weekly quotes.  </t>
  </si>
  <si>
    <t>EUROPE and  FORMER SOVIET UNION</t>
  </si>
  <si>
    <t>August</t>
  </si>
  <si>
    <t>2022/23 9/</t>
  </si>
  <si>
    <t>August 4 2/</t>
  </si>
  <si>
    <t>7/ Long-grain, free on board vessel, Ho Chi Minh City. The August 2022 preliminary price is for the summer-autumn crop. Previous monthly price is for the winter-spring crop.</t>
  </si>
  <si>
    <t xml:space="preserve">N/A = not available.  Cwt = hundredweight. 1/ August–July market year; rough equivalent. </t>
  </si>
  <si>
    <t>ending stocks of brokens. Thus, total supply of medium/short-grain may not equal the sum of beginning stocks, production, and imports.</t>
  </si>
  <si>
    <t>6/ The medium/short-grain season-average farm price (SAFP) largely reflects rice that is marketed through price pools in California.</t>
  </si>
  <si>
    <t xml:space="preserve">The pool price is not final until all the rice in the pool is marketed for the crop year. Therefore, SAFP </t>
  </si>
  <si>
    <t>N/A = Not available.  - - = Not reported.  Cwt = hundredweight. 1/ Stock totals by type omit brokens, which are included in total stocks for all types of rice.</t>
  </si>
  <si>
    <t>2/ Projected. 3/ Includes residual. 4/ Market year begins August 1. 5/ Accounts for the difference in beginning and</t>
  </si>
  <si>
    <t>2/ 2022/23 Preliminary.</t>
  </si>
  <si>
    <t xml:space="preserve">June 2022 </t>
  </si>
  <si>
    <t xml:space="preserve">- - = No previous forecast. 1/ Projected. 2/ Includes unaccounted imports (imports not assigned a particular market).  </t>
  </si>
  <si>
    <t>Updated September 12, 2022.</t>
  </si>
  <si>
    <t>Sep. 2022 9/</t>
  </si>
  <si>
    <t>Aug. 2021 8/</t>
  </si>
  <si>
    <t xml:space="preserve">July 2022 </t>
  </si>
  <si>
    <t>September 2/</t>
  </si>
  <si>
    <t xml:space="preserve">Cwt = hundredweight. </t>
  </si>
  <si>
    <t xml:space="preserve">                 2021/22 </t>
  </si>
  <si>
    <t>August 11 2/</t>
  </si>
  <si>
    <t>August 12 2/</t>
  </si>
  <si>
    <t xml:space="preserve">September 2022 Rice Outlook Tables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</si>
</sst>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#,##0.000"/>
    <numFmt numFmtId="169" formatCode="0.00_)"/>
    <numFmt numFmtId="170" formatCode="#,##0.0_);\(#,##0.0\)"/>
    <numFmt numFmtId="171" formatCode="#,##0.0"/>
    <numFmt numFmtId="172" formatCode="0_)"/>
    <numFmt numFmtId="173" formatCode="0_);\(0\)"/>
    <numFmt numFmtId="174" formatCode="#,##0.00000_);\(#,##0.00000\)"/>
    <numFmt numFmtId="175" formatCode="#,##0.0000_);\(#,##0.0000\)"/>
    <numFmt numFmtId="176" formatCode="0.0%"/>
    <numFmt numFmtId="177" formatCode="#,##0.000_);\(#,##0.000\)"/>
    <numFmt numFmtId="178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2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69" fontId="23" fillId="0" borderId="0"/>
    <xf numFmtId="169" fontId="23" fillId="0" borderId="0"/>
    <xf numFmtId="0" fontId="12" fillId="0" borderId="0"/>
    <xf numFmtId="0" fontId="12" fillId="0" borderId="0"/>
    <xf numFmtId="0" fontId="12" fillId="0" borderId="0"/>
    <xf numFmtId="169" fontId="23" fillId="0" borderId="0"/>
    <xf numFmtId="0" fontId="12" fillId="0" borderId="0"/>
    <xf numFmtId="0" fontId="2" fillId="0" borderId="0"/>
    <xf numFmtId="169" fontId="23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2" fontId="24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12" applyNumberFormat="0" applyAlignment="0" applyProtection="0"/>
    <xf numFmtId="0" fontId="33" fillId="9" borderId="13" applyNumberFormat="0" applyAlignment="0" applyProtection="0"/>
    <xf numFmtId="0" fontId="34" fillId="9" borderId="12" applyNumberFormat="0" applyAlignment="0" applyProtection="0"/>
    <xf numFmtId="0" fontId="35" fillId="0" borderId="14" applyNumberFormat="0" applyFill="0" applyAlignment="0" applyProtection="0"/>
    <xf numFmtId="0" fontId="36" fillId="10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0" borderId="0"/>
    <xf numFmtId="0" fontId="1" fillId="11" borderId="16" applyNumberFormat="0" applyFont="0" applyAlignment="0" applyProtection="0"/>
  </cellStyleXfs>
  <cellXfs count="704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4" fontId="4" fillId="4" borderId="0" xfId="0" applyFont="1" applyFill="1"/>
    <xf numFmtId="2" fontId="4" fillId="4" borderId="0" xfId="0" applyNumberFormat="1" applyFont="1" applyFill="1" applyAlignment="1">
      <alignment horizontal="right"/>
    </xf>
    <xf numFmtId="2" fontId="4" fillId="4" borderId="1" xfId="0" applyNumberFormat="1" applyFont="1" applyFill="1" applyBorder="1" applyAlignment="1">
      <alignment horizontal="right"/>
    </xf>
    <xf numFmtId="2" fontId="4" fillId="4" borderId="0" xfId="0" quotePrefix="1" applyNumberFormat="1" applyFont="1" applyFill="1" applyAlignment="1">
      <alignment horizontal="right"/>
    </xf>
    <xf numFmtId="164" fontId="4" fillId="4" borderId="3" xfId="0" applyFont="1" applyFill="1" applyBorder="1"/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69" fontId="4" fillId="0" borderId="0" xfId="3" applyNumberFormat="1" applyFont="1" applyFill="1" applyProtection="1"/>
    <xf numFmtId="169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69" fontId="4" fillId="4" borderId="1" xfId="4" quotePrefix="1" applyNumberFormat="1" applyFont="1" applyFill="1" applyBorder="1" applyAlignment="1" applyProtection="1">
      <alignment horizontal="left"/>
    </xf>
    <xf numFmtId="169" fontId="4" fillId="4" borderId="1" xfId="4" applyFont="1" applyFill="1" applyBorder="1"/>
    <xf numFmtId="169" fontId="11" fillId="4" borderId="1" xfId="4" applyFont="1" applyFill="1" applyBorder="1"/>
    <xf numFmtId="169" fontId="4" fillId="0" borderId="0" xfId="4" applyFont="1"/>
    <xf numFmtId="164" fontId="4" fillId="0" borderId="0" xfId="4" applyNumberFormat="1" applyFont="1"/>
    <xf numFmtId="169" fontId="4" fillId="4" borderId="0" xfId="4" applyFont="1" applyFill="1"/>
    <xf numFmtId="169" fontId="4" fillId="4" borderId="0" xfId="4" applyNumberFormat="1" applyFont="1" applyFill="1" applyAlignment="1" applyProtection="1">
      <alignment horizontal="left"/>
    </xf>
    <xf numFmtId="169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69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69" fontId="4" fillId="0" borderId="0" xfId="4" applyNumberFormat="1" applyFont="1" applyAlignment="1" applyProtection="1">
      <alignment horizontal="fill"/>
    </xf>
    <xf numFmtId="169" fontId="4" fillId="4" borderId="1" xfId="4" applyNumberFormat="1" applyFont="1" applyFill="1" applyBorder="1" applyAlignment="1" applyProtection="1">
      <alignment horizontal="left"/>
    </xf>
    <xf numFmtId="169" fontId="4" fillId="4" borderId="6" xfId="4" quotePrefix="1" applyNumberFormat="1" applyFont="1" applyFill="1" applyBorder="1" applyAlignment="1" applyProtection="1">
      <alignment horizontal="center"/>
    </xf>
    <xf numFmtId="169" fontId="11" fillId="4" borderId="6" xfId="4" applyNumberFormat="1" applyFont="1" applyFill="1" applyBorder="1" applyAlignment="1" applyProtection="1">
      <alignment horizontal="left"/>
    </xf>
    <xf numFmtId="169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69" fontId="4" fillId="0" borderId="0" xfId="4" applyNumberFormat="1" applyFont="1" applyAlignment="1" applyProtection="1">
      <alignment horizontal="left"/>
    </xf>
    <xf numFmtId="169" fontId="4" fillId="4" borderId="0" xfId="4" applyNumberFormat="1" applyFont="1" applyFill="1" applyBorder="1" applyAlignment="1" applyProtection="1">
      <alignment horizontal="left"/>
    </xf>
    <xf numFmtId="169" fontId="4" fillId="0" borderId="0" xfId="4" applyNumberFormat="1" applyFont="1" applyBorder="1" applyAlignment="1" applyProtection="1">
      <alignment horizontal="left"/>
    </xf>
    <xf numFmtId="169" fontId="11" fillId="0" borderId="0" xfId="4" applyFont="1" applyBorder="1"/>
    <xf numFmtId="169" fontId="4" fillId="0" borderId="0" xfId="4" applyFont="1" applyBorder="1"/>
    <xf numFmtId="164" fontId="4" fillId="0" borderId="0" xfId="4" applyNumberFormat="1" applyFont="1" applyBorder="1"/>
    <xf numFmtId="169" fontId="4" fillId="4" borderId="0" xfId="4" applyFont="1" applyFill="1" applyBorder="1"/>
    <xf numFmtId="169" fontId="11" fillId="0" borderId="0" xfId="4" applyFont="1"/>
    <xf numFmtId="2" fontId="4" fillId="3" borderId="0" xfId="5" applyNumberFormat="1" applyFont="1" applyFill="1" applyAlignment="1"/>
    <xf numFmtId="169" fontId="4" fillId="0" borderId="0" xfId="4" applyNumberFormat="1" applyFont="1" applyProtection="1"/>
    <xf numFmtId="37" fontId="4" fillId="0" borderId="0" xfId="4" applyNumberFormat="1" applyFont="1" applyProtection="1"/>
    <xf numFmtId="169" fontId="4" fillId="0" borderId="0" xfId="4" applyFont="1" applyAlignment="1">
      <alignment horizontal="right"/>
    </xf>
    <xf numFmtId="169" fontId="4" fillId="3" borderId="0" xfId="4" quotePrefix="1" applyFont="1" applyFill="1" applyProtection="1"/>
    <xf numFmtId="169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69" fontId="4" fillId="0" borderId="0" xfId="4" quotePrefix="1" applyFont="1"/>
    <xf numFmtId="169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69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69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69" fontId="4" fillId="0" borderId="0" xfId="4" quotePrefix="1" applyFont="1" applyAlignment="1">
      <alignment horizontal="left"/>
    </xf>
    <xf numFmtId="169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69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69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69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69" fontId="4" fillId="4" borderId="1" xfId="4" applyFont="1" applyFill="1" applyBorder="1" applyAlignment="1">
      <alignment horizontal="centerContinuous"/>
    </xf>
    <xf numFmtId="169" fontId="4" fillId="4" borderId="0" xfId="4" applyFont="1" applyFill="1" applyBorder="1" applyAlignment="1">
      <alignment horizontal="centerContinuous"/>
    </xf>
    <xf numFmtId="169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69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69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69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69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69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69" fontId="4" fillId="0" borderId="0" xfId="4" applyFont="1" applyFill="1" applyBorder="1" applyAlignment="1">
      <alignment horizontal="right"/>
    </xf>
    <xf numFmtId="169" fontId="4" fillId="0" borderId="0" xfId="4" applyFont="1" applyFill="1" applyBorder="1"/>
    <xf numFmtId="169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69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69" fontId="4" fillId="0" borderId="0" xfId="4" quotePrefix="1" applyFont="1" applyAlignment="1" applyProtection="1">
      <alignment horizontal="left"/>
    </xf>
    <xf numFmtId="169" fontId="4" fillId="0" borderId="0" xfId="4" applyFont="1" applyProtection="1"/>
    <xf numFmtId="167" fontId="4" fillId="0" borderId="0" xfId="4" applyNumberFormat="1" applyFont="1"/>
    <xf numFmtId="169" fontId="4" fillId="0" borderId="0" xfId="4" applyFont="1" applyAlignment="1">
      <alignment horizontal="left"/>
    </xf>
    <xf numFmtId="169" fontId="4" fillId="4" borderId="1" xfId="4" quotePrefix="1" applyFont="1" applyFill="1" applyBorder="1" applyAlignment="1" applyProtection="1">
      <alignment horizontal="left"/>
    </xf>
    <xf numFmtId="169" fontId="4" fillId="0" borderId="0" xfId="4" applyFont="1" applyBorder="1" applyAlignment="1" applyProtection="1">
      <alignment horizontal="left"/>
    </xf>
    <xf numFmtId="169" fontId="15" fillId="4" borderId="0" xfId="4" applyFont="1" applyFill="1"/>
    <xf numFmtId="169" fontId="4" fillId="0" borderId="0" xfId="4" applyFont="1" applyBorder="1" applyAlignment="1">
      <alignment horizontal="center"/>
    </xf>
    <xf numFmtId="169" fontId="15" fillId="0" borderId="0" xfId="4" applyFont="1" applyBorder="1"/>
    <xf numFmtId="169" fontId="3" fillId="0" borderId="0" xfId="4" applyFont="1" applyBorder="1" applyAlignment="1">
      <alignment horizontal="center"/>
    </xf>
    <xf numFmtId="169" fontId="8" fillId="0" borderId="0" xfId="4" applyBorder="1"/>
    <xf numFmtId="169" fontId="4" fillId="0" borderId="0" xfId="4" quotePrefix="1" applyFont="1" applyBorder="1" applyAlignment="1" applyProtection="1">
      <alignment horizontal="left"/>
    </xf>
    <xf numFmtId="169" fontId="8" fillId="0" borderId="0" xfId="4"/>
    <xf numFmtId="169" fontId="12" fillId="0" borderId="0" xfId="4" applyFont="1" applyBorder="1" applyAlignment="1">
      <alignment horizontal="center"/>
    </xf>
    <xf numFmtId="169" fontId="12" fillId="0" borderId="0" xfId="4" applyFont="1" applyBorder="1"/>
    <xf numFmtId="169" fontId="12" fillId="0" borderId="0" xfId="4" quotePrefix="1" applyFont="1" applyBorder="1" applyAlignment="1" applyProtection="1">
      <alignment horizontal="left"/>
    </xf>
    <xf numFmtId="169" fontId="4" fillId="4" borderId="1" xfId="4" applyFont="1" applyFill="1" applyBorder="1" applyAlignment="1" applyProtection="1">
      <alignment horizontal="left"/>
    </xf>
    <xf numFmtId="169" fontId="4" fillId="4" borderId="1" xfId="4" quotePrefix="1" applyFont="1" applyFill="1" applyBorder="1" applyAlignment="1" applyProtection="1">
      <alignment horizontal="center"/>
    </xf>
    <xf numFmtId="169" fontId="4" fillId="0" borderId="0" xfId="4" applyFont="1" applyBorder="1" applyAlignment="1" applyProtection="1">
      <alignment horizontal="center"/>
    </xf>
    <xf numFmtId="169" fontId="4" fillId="4" borderId="2" xfId="4" applyFont="1" applyFill="1" applyBorder="1"/>
    <xf numFmtId="0" fontId="4" fillId="4" borderId="3" xfId="4" quotePrefix="1" applyNumberFormat="1" applyFont="1" applyFill="1" applyBorder="1"/>
    <xf numFmtId="169" fontId="4" fillId="0" borderId="0" xfId="4" quotePrefix="1" applyFont="1" applyAlignment="1">
      <alignment horizontal="center"/>
    </xf>
    <xf numFmtId="169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69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69" fontId="4" fillId="0" borderId="0" xfId="4" applyFont="1" applyBorder="1" applyProtection="1"/>
    <xf numFmtId="169" fontId="4" fillId="4" borderId="3" xfId="4" quotePrefix="1" applyFont="1" applyFill="1" applyBorder="1" applyAlignment="1" applyProtection="1">
      <alignment horizontal="left"/>
    </xf>
    <xf numFmtId="169" fontId="4" fillId="0" borderId="0" xfId="4" applyNumberFormat="1" applyFont="1" applyBorder="1" applyProtection="1"/>
    <xf numFmtId="169" fontId="4" fillId="0" borderId="0" xfId="4" applyFont="1" applyFill="1"/>
    <xf numFmtId="169" fontId="4" fillId="0" borderId="0" xfId="4" quotePrefix="1" applyFont="1" applyFill="1" applyAlignment="1" applyProtection="1">
      <alignment horizontal="left"/>
    </xf>
    <xf numFmtId="169" fontId="4" fillId="4" borderId="3" xfId="4" applyFont="1" applyFill="1" applyBorder="1"/>
    <xf numFmtId="169" fontId="4" fillId="0" borderId="0" xfId="4" quotePrefix="1" applyFont="1" applyBorder="1" applyAlignment="1" applyProtection="1">
      <alignment horizontal="right"/>
    </xf>
    <xf numFmtId="169" fontId="4" fillId="4" borderId="4" xfId="4" applyFont="1" applyFill="1" applyBorder="1" applyAlignment="1" applyProtection="1">
      <alignment horizontal="left"/>
    </xf>
    <xf numFmtId="169" fontId="4" fillId="0" borderId="1" xfId="4" applyFont="1" applyBorder="1" applyProtection="1"/>
    <xf numFmtId="169" fontId="11" fillId="0" borderId="0" xfId="4" applyFont="1" applyBorder="1" applyAlignment="1" applyProtection="1">
      <alignment horizontal="left"/>
    </xf>
    <xf numFmtId="169" fontId="5" fillId="0" borderId="0" xfId="4" applyFont="1" applyBorder="1"/>
    <xf numFmtId="169" fontId="16" fillId="0" borderId="0" xfId="4" applyFont="1"/>
    <xf numFmtId="169" fontId="4" fillId="4" borderId="0" xfId="4" applyFont="1" applyFill="1" applyAlignment="1" applyProtection="1">
      <alignment horizontal="left"/>
    </xf>
    <xf numFmtId="169" fontId="8" fillId="4" borderId="0" xfId="4" applyFill="1"/>
    <xf numFmtId="169" fontId="3" fillId="4" borderId="0" xfId="4" applyFont="1" applyFill="1" applyAlignment="1">
      <alignment horizontal="center"/>
    </xf>
    <xf numFmtId="169" fontId="4" fillId="4" borderId="1" xfId="4" applyFont="1" applyFill="1" applyBorder="1" applyAlignment="1" applyProtection="1">
      <alignment horizontal="center"/>
    </xf>
    <xf numFmtId="169" fontId="4" fillId="0" borderId="0" xfId="4" quotePrefix="1" applyFont="1" applyBorder="1" applyAlignment="1" applyProtection="1"/>
    <xf numFmtId="169" fontId="4" fillId="0" borderId="1" xfId="4" applyFont="1" applyBorder="1" applyAlignment="1" applyProtection="1">
      <alignment horizontal="left"/>
    </xf>
    <xf numFmtId="37" fontId="4" fillId="4" borderId="1" xfId="9" applyFont="1" applyFill="1" applyBorder="1"/>
    <xf numFmtId="37" fontId="4" fillId="0" borderId="1" xfId="9" applyFont="1" applyBorder="1"/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0" fontId="4" fillId="4" borderId="0" xfId="9" quotePrefix="1" applyNumberFormat="1" applyFont="1" applyFill="1" applyBorder="1" applyAlignment="1" applyProtection="1">
      <alignment horizontal="right"/>
    </xf>
    <xf numFmtId="170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quotePrefix="1" applyFont="1" applyFill="1" applyBorder="1" applyAlignment="1">
      <alignment horizontal="right"/>
    </xf>
    <xf numFmtId="37" fontId="4" fillId="0" borderId="0" xfId="9" applyFont="1" applyAlignment="1" applyProtection="1">
      <alignment horizontal="center"/>
    </xf>
    <xf numFmtId="171" fontId="4" fillId="4" borderId="1" xfId="9" applyNumberFormat="1" applyFont="1" applyFill="1" applyBorder="1" applyAlignment="1" applyProtection="1">
      <alignment horizontal="right"/>
    </xf>
    <xf numFmtId="37" fontId="4" fillId="0" borderId="0" xfId="9" applyFont="1" applyFill="1" applyAlignment="1" applyProtection="1">
      <alignment horizontal="left"/>
    </xf>
    <xf numFmtId="170" fontId="4" fillId="0" borderId="0" xfId="9" applyNumberFormat="1" applyFont="1" applyAlignment="1" applyProtection="1">
      <alignment horizontal="right"/>
    </xf>
    <xf numFmtId="37" fontId="4" fillId="0" borderId="0" xfId="9" applyFont="1" applyFill="1"/>
    <xf numFmtId="170" fontId="4" fillId="0" borderId="0" xfId="9" applyNumberFormat="1" applyFont="1" applyAlignment="1">
      <alignment horizontal="right"/>
    </xf>
    <xf numFmtId="37" fontId="4" fillId="0" borderId="0" xfId="9" applyFont="1" applyProtection="1"/>
    <xf numFmtId="170" fontId="4" fillId="0" borderId="0" xfId="9" applyNumberFormat="1" applyFont="1"/>
    <xf numFmtId="167" fontId="4" fillId="0" borderId="0" xfId="9" applyNumberFormat="1" applyFont="1" applyAlignment="1" applyProtection="1">
      <alignment horizontal="right"/>
    </xf>
    <xf numFmtId="170" fontId="4" fillId="0" borderId="1" xfId="9" applyNumberFormat="1" applyFont="1" applyBorder="1" applyAlignment="1" applyProtection="1">
      <alignment horizontal="right"/>
    </xf>
    <xf numFmtId="37" fontId="18" fillId="0" borderId="0" xfId="9" quotePrefix="1" applyFont="1" applyFill="1" applyAlignment="1" applyProtection="1">
      <alignment horizontal="left"/>
    </xf>
    <xf numFmtId="170" fontId="18" fillId="0" borderId="0" xfId="9" quotePrefix="1" applyNumberFormat="1" applyFont="1" applyFill="1" applyAlignment="1" applyProtection="1">
      <alignment horizontal="righ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0" fontId="18" fillId="0" borderId="0" xfId="9" applyNumberFormat="1" applyFont="1" applyFill="1" applyAlignment="1" applyProtection="1">
      <alignment horizontal="right"/>
    </xf>
    <xf numFmtId="170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0" fontId="18" fillId="0" borderId="0" xfId="9" applyNumberFormat="1" applyFont="1" applyFill="1" applyAlignment="1">
      <alignment horizontal="right"/>
    </xf>
    <xf numFmtId="170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0" fontId="19" fillId="0" borderId="0" xfId="9" quotePrefix="1" applyNumberFormat="1" applyFont="1" applyFill="1" applyAlignment="1" applyProtection="1">
      <alignment horizontal="right"/>
    </xf>
    <xf numFmtId="170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0" fontId="4" fillId="0" borderId="0" xfId="9" quotePrefix="1" applyNumberFormat="1" applyFont="1" applyAlignment="1">
      <alignment horizontal="right"/>
    </xf>
    <xf numFmtId="170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0" fontId="4" fillId="0" borderId="0" xfId="9" applyNumberFormat="1" applyFont="1" applyProtection="1"/>
    <xf numFmtId="164" fontId="4" fillId="0" borderId="0" xfId="9" applyNumberFormat="1" applyFont="1" applyFill="1" applyProtection="1"/>
    <xf numFmtId="37" fontId="4" fillId="0" borderId="0" xfId="9" applyFont="1" applyFill="1" applyBorder="1"/>
    <xf numFmtId="37" fontId="4" fillId="4" borderId="1" xfId="9" applyFont="1" applyFill="1" applyBorder="1" applyAlignment="1" applyProtection="1">
      <alignment horizontal="left"/>
    </xf>
    <xf numFmtId="171" fontId="4" fillId="4" borderId="1" xfId="9" applyNumberFormat="1" applyFont="1" applyFill="1" applyBorder="1" applyAlignment="1" applyProtection="1">
      <alignment horizontal="center"/>
    </xf>
    <xf numFmtId="170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170" fontId="4" fillId="0" borderId="0" xfId="11" applyNumberFormat="1" applyFont="1" applyFill="1" applyBorder="1" applyAlignment="1" applyProtection="1">
      <alignment horizontal="right" vertical="center"/>
    </xf>
    <xf numFmtId="170" fontId="3" fillId="0" borderId="0" xfId="10" applyNumberFormat="1" applyFont="1" applyFill="1" applyBorder="1" applyAlignment="1" applyProtection="1">
      <alignment horizontal="right" vertical="center"/>
    </xf>
    <xf numFmtId="170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2" fontId="4" fillId="0" borderId="0" xfId="12" applyFont="1"/>
    <xf numFmtId="172" fontId="4" fillId="0" borderId="0" xfId="12" applyFont="1" applyAlignment="1">
      <alignment horizontal="center"/>
    </xf>
    <xf numFmtId="3" fontId="4" fillId="0" borderId="0" xfId="12" applyNumberFormat="1" applyFont="1" applyFill="1"/>
    <xf numFmtId="172" fontId="4" fillId="0" borderId="0" xfId="12" applyFont="1" applyProtection="1"/>
    <xf numFmtId="172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2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2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2" fontId="4" fillId="0" borderId="0" xfId="12" applyNumberFormat="1" applyFont="1" applyProtection="1"/>
    <xf numFmtId="172" fontId="4" fillId="0" borderId="0" xfId="12" applyNumberFormat="1" applyFont="1" applyAlignment="1" applyProtection="1">
      <alignment horizontal="center"/>
    </xf>
    <xf numFmtId="172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72" fontId="4" fillId="0" borderId="0" xfId="12" applyFont="1" applyBorder="1"/>
    <xf numFmtId="173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3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" fontId="4" fillId="0" borderId="0" xfId="9" applyNumberFormat="1" applyFont="1"/>
    <xf numFmtId="3" fontId="21" fillId="3" borderId="0" xfId="9" applyNumberFormat="1" applyFont="1" applyFill="1" applyBorder="1" applyAlignment="1">
      <alignment horizontal="right" wrapText="1"/>
    </xf>
    <xf numFmtId="37" fontId="4" fillId="3" borderId="0" xfId="9" applyFont="1" applyFill="1"/>
    <xf numFmtId="39" fontId="4" fillId="0" borderId="0" xfId="9" applyNumberFormat="1" applyFont="1"/>
    <xf numFmtId="3" fontId="4" fillId="3" borderId="0" xfId="9" applyNumberFormat="1" applyFont="1" applyFill="1" applyBorder="1"/>
    <xf numFmtId="3" fontId="4" fillId="3" borderId="0" xfId="9" applyNumberFormat="1" applyFont="1" applyFill="1"/>
    <xf numFmtId="168" fontId="4" fillId="3" borderId="0" xfId="9" applyNumberFormat="1" applyFont="1" applyFill="1"/>
    <xf numFmtId="168" fontId="4" fillId="0" borderId="0" xfId="9" applyNumberFormat="1" applyFont="1"/>
    <xf numFmtId="174" fontId="4" fillId="0" borderId="0" xfId="9" applyNumberFormat="1" applyFont="1"/>
    <xf numFmtId="175" fontId="4" fillId="0" borderId="0" xfId="9" applyNumberFormat="1" applyFont="1"/>
    <xf numFmtId="37" fontId="8" fillId="0" borderId="0" xfId="9"/>
    <xf numFmtId="37" fontId="22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2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7" fontId="23" fillId="0" borderId="0" xfId="9" applyFont="1"/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3" fontId="4" fillId="4" borderId="1" xfId="9" applyNumberFormat="1" applyFont="1" applyFill="1" applyBorder="1" applyAlignment="1">
      <alignment horizontal="center"/>
    </xf>
    <xf numFmtId="37" fontId="22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2" fillId="4" borderId="0" xfId="9" applyFont="1" applyFill="1" applyBorder="1"/>
    <xf numFmtId="37" fontId="15" fillId="4" borderId="6" xfId="9" applyFont="1" applyFill="1" applyBorder="1" applyAlignment="1">
      <alignment horizontal="right"/>
    </xf>
    <xf numFmtId="170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1" fontId="4" fillId="4" borderId="0" xfId="1" applyNumberFormat="1" applyFont="1" applyFill="1" applyBorder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6" fontId="11" fillId="0" borderId="0" xfId="35" applyNumberFormat="1" applyFont="1" applyBorder="1"/>
    <xf numFmtId="176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69" fontId="4" fillId="4" borderId="1" xfId="4" quotePrefix="1" applyFont="1" applyFill="1" applyBorder="1" applyAlignment="1" applyProtection="1">
      <alignment horizontal="center"/>
    </xf>
    <xf numFmtId="168" fontId="4" fillId="0" borderId="0" xfId="9" applyNumberFormat="1" applyFont="1" applyBorder="1"/>
    <xf numFmtId="37" fontId="4" fillId="0" borderId="0" xfId="9" applyFont="1" applyAlignment="1">
      <alignment wrapText="1"/>
    </xf>
    <xf numFmtId="37" fontId="22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177" fontId="22" fillId="0" borderId="0" xfId="9" applyNumberFormat="1" applyFont="1" applyAlignment="1">
      <alignment wrapText="1"/>
    </xf>
    <xf numFmtId="176" fontId="4" fillId="3" borderId="0" xfId="9" applyNumberFormat="1" applyFont="1" applyFill="1" applyBorder="1" applyAlignment="1">
      <alignment horizontal="right" wrapText="1"/>
    </xf>
    <xf numFmtId="37" fontId="4" fillId="0" borderId="0" xfId="9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4" fillId="3" borderId="0" xfId="9" applyNumberFormat="1" applyFont="1" applyFill="1" applyBorder="1" applyAlignment="1">
      <alignment horizontal="right" wrapText="1"/>
    </xf>
    <xf numFmtId="167" fontId="4" fillId="0" borderId="0" xfId="9" applyNumberFormat="1" applyFont="1"/>
    <xf numFmtId="0" fontId="21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0" fontId="21" fillId="3" borderId="0" xfId="9" quotePrefix="1" applyNumberFormat="1" applyFont="1" applyFill="1" applyBorder="1" applyAlignment="1">
      <alignment horizontal="right" wrapText="1"/>
    </xf>
    <xf numFmtId="167" fontId="4" fillId="0" borderId="0" xfId="9" applyNumberFormat="1" applyFont="1" applyFill="1"/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78" fontId="4" fillId="0" borderId="1" xfId="1" applyNumberFormat="1" applyFont="1" applyFill="1" applyBorder="1"/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37" fontId="4" fillId="0" borderId="1" xfId="9" applyFont="1" applyBorder="1" applyAlignment="1">
      <alignment horizontal="right"/>
    </xf>
    <xf numFmtId="0" fontId="12" fillId="0" borderId="0" xfId="5" applyFont="1"/>
    <xf numFmtId="176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8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167" fontId="4" fillId="0" borderId="0" xfId="3" applyNumberFormat="1" applyFont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vertical="center"/>
    </xf>
    <xf numFmtId="171" fontId="4" fillId="4" borderId="1" xfId="9" quotePrefix="1" applyNumberFormat="1" applyFont="1" applyFill="1" applyBorder="1" applyAlignment="1" applyProtection="1">
      <alignment horizontal="center"/>
    </xf>
    <xf numFmtId="0" fontId="4" fillId="0" borderId="0" xfId="9" applyNumberFormat="1" applyFont="1"/>
    <xf numFmtId="0" fontId="4" fillId="0" borderId="0" xfId="9" applyNumberFormat="1" applyFont="1" applyFill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37" fontId="4" fillId="0" borderId="1" xfId="9" applyFont="1" applyBorder="1" applyAlignment="1"/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/>
    <xf numFmtId="164" fontId="0" fillId="3" borderId="0" xfId="0" applyFill="1" applyBorder="1"/>
    <xf numFmtId="37" fontId="4" fillId="3" borderId="0" xfId="9" applyFont="1" applyFill="1" applyBorder="1" applyAlignment="1" applyProtection="1">
      <alignment horizontal="left"/>
    </xf>
    <xf numFmtId="37" fontId="4" fillId="3" borderId="0" xfId="9" quotePrefix="1" applyFont="1" applyFill="1" applyBorder="1" applyAlignment="1" applyProtection="1">
      <alignment horizontal="center"/>
    </xf>
    <xf numFmtId="167" fontId="4" fillId="3" borderId="0" xfId="9" quotePrefix="1" applyNumberFormat="1" applyFont="1" applyFill="1" applyBorder="1" applyAlignment="1" applyProtection="1">
      <alignment horizontal="center"/>
    </xf>
    <xf numFmtId="37" fontId="4" fillId="3" borderId="0" xfId="9" applyFont="1" applyFill="1" applyBorder="1" applyAlignment="1" applyProtection="1">
      <alignment horizontal="center"/>
    </xf>
    <xf numFmtId="171" fontId="4" fillId="3" borderId="0" xfId="9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 applyAlignment="1" applyProtection="1">
      <alignment horizontal="center"/>
    </xf>
    <xf numFmtId="171" fontId="4" fillId="3" borderId="0" xfId="9" quotePrefix="1" applyNumberFormat="1" applyFont="1" applyFill="1" applyBorder="1" applyAlignment="1" applyProtection="1">
      <alignment horizontal="center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166" fontId="21" fillId="3" borderId="0" xfId="1" applyNumberFormat="1" applyFont="1" applyFill="1" applyBorder="1" applyAlignment="1">
      <alignment horizontal="right" wrapText="1"/>
    </xf>
    <xf numFmtId="2" fontId="41" fillId="3" borderId="0" xfId="0" applyNumberFormat="1" applyFont="1" applyFill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 applyAlignment="1" applyProtection="1">
      <alignment horizontal="center"/>
    </xf>
    <xf numFmtId="166" fontId="4" fillId="0" borderId="0" xfId="1" quotePrefix="1" applyNumberFormat="1" applyFont="1" applyFill="1" applyBorder="1" applyAlignment="1" applyProtection="1">
      <alignment horizontal="center"/>
    </xf>
    <xf numFmtId="167" fontId="4" fillId="3" borderId="0" xfId="3" applyNumberFormat="1" applyFont="1" applyFill="1" applyProtection="1"/>
    <xf numFmtId="169" fontId="4" fillId="4" borderId="1" xfId="4" quotePrefix="1" applyFont="1" applyFill="1" applyBorder="1" applyAlignment="1" applyProtection="1">
      <alignment horizontal="center"/>
    </xf>
    <xf numFmtId="173" fontId="4" fillId="4" borderId="1" xfId="9" applyNumberFormat="1" applyFont="1" applyFill="1" applyBorder="1" applyAlignment="1">
      <alignment horizontal="right"/>
    </xf>
    <xf numFmtId="173" fontId="4" fillId="4" borderId="0" xfId="9" applyNumberFormat="1" applyFont="1" applyFill="1" applyBorder="1" applyAlignment="1">
      <alignment horizontal="right"/>
    </xf>
    <xf numFmtId="37" fontId="22" fillId="4" borderId="1" xfId="9" applyFont="1" applyFill="1" applyBorder="1" applyAlignment="1">
      <alignment horizontal="right"/>
    </xf>
    <xf numFmtId="173" fontId="4" fillId="4" borderId="1" xfId="9" quotePrefix="1" applyNumberFormat="1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>
      <alignment horizontal="center"/>
    </xf>
    <xf numFmtId="178" fontId="4" fillId="0" borderId="1" xfId="1" applyNumberFormat="1" applyFont="1" applyBorder="1"/>
    <xf numFmtId="169" fontId="4" fillId="4" borderId="1" xfId="4" quotePrefix="1" applyFont="1" applyFill="1" applyBorder="1" applyAlignment="1" applyProtection="1">
      <alignment horizontal="center"/>
    </xf>
    <xf numFmtId="166" fontId="6" fillId="0" borderId="0" xfId="1" quotePrefix="1" applyNumberFormat="1" applyFont="1" applyFill="1" applyBorder="1" applyAlignment="1" applyProtection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1" fontId="4" fillId="4" borderId="0" xfId="9" applyNumberFormat="1" applyFont="1" applyFill="1" applyBorder="1" applyAlignment="1">
      <alignment horizontal="center"/>
    </xf>
    <xf numFmtId="0" fontId="4" fillId="3" borderId="0" xfId="9" quotePrefix="1" applyNumberFormat="1" applyFont="1" applyFill="1" applyBorder="1" applyAlignment="1">
      <alignment horizontal="right" wrapText="1"/>
    </xf>
    <xf numFmtId="164" fontId="4" fillId="3" borderId="0" xfId="0" quotePrefix="1" applyFont="1" applyFill="1" applyAlignment="1">
      <alignment horizontal="left"/>
    </xf>
    <xf numFmtId="2" fontId="4" fillId="3" borderId="0" xfId="4" quotePrefix="1" applyNumberFormat="1" applyFont="1" applyFill="1"/>
    <xf numFmtId="2" fontId="4" fillId="0" borderId="0" xfId="4" quotePrefix="1" applyNumberFormat="1" applyFont="1" applyAlignment="1">
      <alignment horizontal="right"/>
    </xf>
    <xf numFmtId="37" fontId="8" fillId="0" borderId="0" xfId="9" applyFont="1"/>
    <xf numFmtId="164" fontId="0" fillId="0" borderId="0" xfId="0" applyAlignment="1">
      <alignment horizontal="center"/>
    </xf>
    <xf numFmtId="165" fontId="4" fillId="3" borderId="0" xfId="0" quotePrefix="1" applyNumberFormat="1" applyFont="1" applyFill="1" applyBorder="1" applyAlignment="1">
      <alignment horizontal="center"/>
    </xf>
    <xf numFmtId="167" fontId="4" fillId="4" borderId="1" xfId="3" applyNumberFormat="1" applyFont="1" applyFill="1" applyBorder="1" applyAlignment="1">
      <alignment horizontal="center"/>
    </xf>
    <xf numFmtId="167" fontId="4" fillId="0" borderId="0" xfId="3" applyNumberFormat="1" applyFont="1" applyAlignment="1" applyProtection="1">
      <alignment horizontal="center"/>
    </xf>
    <xf numFmtId="164" fontId="4" fillId="4" borderId="7" xfId="0" applyFont="1" applyFill="1" applyBorder="1"/>
    <xf numFmtId="166" fontId="21" fillId="3" borderId="0" xfId="1" quotePrefix="1" applyNumberFormat="1" applyFont="1" applyFill="1" applyBorder="1" applyAlignment="1">
      <alignment horizontal="right" wrapText="1"/>
    </xf>
    <xf numFmtId="1" fontId="21" fillId="3" borderId="0" xfId="1" quotePrefix="1" applyNumberFormat="1" applyFont="1" applyFill="1" applyBorder="1" applyAlignment="1">
      <alignment horizontal="right" wrapText="1"/>
    </xf>
    <xf numFmtId="167" fontId="4" fillId="4" borderId="0" xfId="3" quotePrefix="1" applyNumberFormat="1" applyFont="1" applyFill="1" applyBorder="1" applyAlignment="1">
      <alignment horizontal="center"/>
    </xf>
    <xf numFmtId="167" fontId="4" fillId="0" borderId="0" xfId="3" applyNumberFormat="1" applyFont="1" applyBorder="1"/>
    <xf numFmtId="167" fontId="4" fillId="0" borderId="0" xfId="3" applyNumberFormat="1" applyFont="1" applyBorder="1" applyProtection="1"/>
    <xf numFmtId="167" fontId="4" fillId="0" borderId="0" xfId="3" applyNumberFormat="1" applyFont="1" applyBorder="1" applyAlignment="1">
      <alignment horizontal="center"/>
    </xf>
    <xf numFmtId="167" fontId="4" fillId="0" borderId="0" xfId="3" applyNumberFormat="1" applyFont="1" applyBorder="1" applyAlignment="1" applyProtection="1">
      <alignment horizontal="center"/>
    </xf>
    <xf numFmtId="167" fontId="4" fillId="3" borderId="0" xfId="3" applyNumberFormat="1" applyFont="1" applyFill="1" applyBorder="1" applyAlignment="1">
      <alignment horizontal="center"/>
    </xf>
    <xf numFmtId="167" fontId="4" fillId="3" borderId="0" xfId="3" applyNumberFormat="1" applyFont="1" applyFill="1" applyBorder="1" applyAlignment="1" applyProtection="1">
      <alignment horizontal="center"/>
    </xf>
    <xf numFmtId="164" fontId="4" fillId="4" borderId="1" xfId="0" quotePrefix="1" applyFont="1" applyFill="1" applyBorder="1" applyAlignment="1">
      <alignment horizontal="left"/>
    </xf>
    <xf numFmtId="164" fontId="4" fillId="4" borderId="0" xfId="0" applyFont="1" applyFill="1" applyAlignment="1">
      <alignment horizontal="center"/>
    </xf>
    <xf numFmtId="2" fontId="6" fillId="4" borderId="7" xfId="0" quotePrefix="1" applyNumberFormat="1" applyFont="1" applyFill="1" applyBorder="1" applyAlignment="1">
      <alignment horizontal="right"/>
    </xf>
    <xf numFmtId="2" fontId="6" fillId="4" borderId="7" xfId="0" quotePrefix="1" applyNumberFormat="1" applyFont="1" applyFill="1" applyBorder="1" applyAlignment="1">
      <alignment horizontal="center"/>
    </xf>
    <xf numFmtId="164" fontId="10" fillId="4" borderId="3" xfId="0" applyFont="1" applyFill="1" applyBorder="1" applyAlignment="1">
      <alignment horizontal="center"/>
    </xf>
    <xf numFmtId="164" fontId="4" fillId="4" borderId="3" xfId="0" applyFont="1" applyFill="1" applyBorder="1" applyAlignment="1">
      <alignment horizontal="left"/>
    </xf>
    <xf numFmtId="164" fontId="4" fillId="4" borderId="3" xfId="0" quotePrefix="1" applyFont="1" applyFill="1" applyBorder="1" applyAlignment="1">
      <alignment horizontal="left"/>
    </xf>
    <xf numFmtId="164" fontId="4" fillId="3" borderId="0" xfId="0" applyFont="1" applyFill="1" applyAlignment="1">
      <alignment horizontal="right"/>
    </xf>
    <xf numFmtId="2" fontId="4" fillId="3" borderId="0" xfId="0" quotePrefix="1" applyNumberFormat="1" applyFont="1" applyFill="1" applyAlignment="1">
      <alignment horizontal="center"/>
    </xf>
    <xf numFmtId="164" fontId="4" fillId="4" borderId="4" xfId="0" applyFont="1" applyFill="1" applyBorder="1" applyAlignment="1">
      <alignment horizontal="left"/>
    </xf>
    <xf numFmtId="0" fontId="4" fillId="4" borderId="0" xfId="3" applyFont="1" applyFill="1" applyBorder="1" applyAlignment="1">
      <alignment horizontal="center"/>
    </xf>
    <xf numFmtId="167" fontId="4" fillId="4" borderId="0" xfId="3" quotePrefix="1" applyNumberFormat="1" applyFont="1" applyFill="1" applyBorder="1" applyAlignment="1">
      <alignment horizontal="right"/>
    </xf>
    <xf numFmtId="0" fontId="4" fillId="4" borderId="1" xfId="3" applyFont="1" applyFill="1" applyBorder="1"/>
    <xf numFmtId="167" fontId="4" fillId="4" borderId="1" xfId="3" quotePrefix="1" applyNumberFormat="1" applyFont="1" applyFill="1" applyBorder="1" applyAlignment="1">
      <alignment horizontal="right"/>
    </xf>
    <xf numFmtId="165" fontId="4" fillId="0" borderId="0" xfId="3" quotePrefix="1" applyNumberFormat="1" applyFont="1" applyAlignment="1">
      <alignment horizontal="right"/>
    </xf>
    <xf numFmtId="167" fontId="4" fillId="0" borderId="0" xfId="3" quotePrefix="1" applyNumberFormat="1" applyFont="1" applyAlignment="1">
      <alignment horizontal="right"/>
    </xf>
    <xf numFmtId="167" fontId="4" fillId="3" borderId="0" xfId="3" applyNumberFormat="1" applyFont="1" applyFill="1"/>
    <xf numFmtId="164" fontId="4" fillId="0" borderId="0" xfId="3" applyNumberFormat="1" applyFont="1"/>
    <xf numFmtId="167" fontId="4" fillId="0" borderId="0" xfId="3" quotePrefix="1" applyNumberFormat="1" applyFont="1" applyAlignment="1">
      <alignment horizontal="center"/>
    </xf>
    <xf numFmtId="2" fontId="4" fillId="0" borderId="0" xfId="3" quotePrefix="1" applyNumberFormat="1" applyFont="1" applyAlignment="1">
      <alignment horizontal="right"/>
    </xf>
    <xf numFmtId="2" fontId="4" fillId="0" borderId="0" xfId="3" applyNumberFormat="1" applyFont="1" applyAlignment="1">
      <alignment horizontal="right"/>
    </xf>
    <xf numFmtId="167" fontId="4" fillId="0" borderId="0" xfId="3" applyNumberFormat="1" applyFont="1" applyAlignment="1">
      <alignment horizontal="right"/>
    </xf>
    <xf numFmtId="165" fontId="4" fillId="0" borderId="0" xfId="3" applyNumberFormat="1" applyFont="1"/>
    <xf numFmtId="167" fontId="4" fillId="3" borderId="0" xfId="3" applyNumberFormat="1" applyFont="1" applyFill="1" applyAlignment="1">
      <alignment horizontal="right"/>
    </xf>
    <xf numFmtId="164" fontId="4" fillId="0" borderId="0" xfId="3" quotePrefix="1" applyNumberFormat="1" applyFont="1" applyAlignment="1">
      <alignment horizontal="center"/>
    </xf>
    <xf numFmtId="169" fontId="4" fillId="0" borderId="0" xfId="3" quotePrefix="1" applyNumberFormat="1" applyFont="1" applyAlignment="1">
      <alignment horizontal="right"/>
    </xf>
    <xf numFmtId="2" fontId="4" fillId="0" borderId="0" xfId="3" applyNumberFormat="1" applyFont="1"/>
    <xf numFmtId="167" fontId="4" fillId="0" borderId="1" xfId="3" quotePrefix="1" applyNumberFormat="1" applyFont="1" applyBorder="1" applyAlignment="1">
      <alignment horizontal="right"/>
    </xf>
    <xf numFmtId="167" fontId="4" fillId="3" borderId="1" xfId="3" quotePrefix="1" applyNumberFormat="1" applyFont="1" applyFill="1" applyBorder="1" applyAlignment="1">
      <alignment horizontal="right"/>
    </xf>
    <xf numFmtId="167" fontId="4" fillId="4" borderId="1" xfId="3" quotePrefix="1" applyNumberFormat="1" applyFont="1" applyFill="1" applyBorder="1" applyAlignment="1">
      <alignment horizontal="center"/>
    </xf>
    <xf numFmtId="37" fontId="4" fillId="4" borderId="0" xfId="9" quotePrefix="1" applyFont="1" applyFill="1" applyBorder="1" applyAlignment="1" applyProtection="1">
      <alignment horizontal="center"/>
    </xf>
    <xf numFmtId="171" fontId="4" fillId="4" borderId="0" xfId="9" applyNumberFormat="1" applyFont="1" applyFill="1" applyBorder="1" applyAlignment="1" applyProtection="1">
      <alignment horizontal="center"/>
    </xf>
    <xf numFmtId="167" fontId="4" fillId="4" borderId="5" xfId="9" applyNumberFormat="1" applyFont="1" applyFill="1" applyBorder="1"/>
    <xf numFmtId="167" fontId="4" fillId="4" borderId="2" xfId="9" applyNumberFormat="1" applyFont="1" applyFill="1" applyBorder="1"/>
    <xf numFmtId="37" fontId="4" fillId="4" borderId="3" xfId="9" quotePrefix="1" applyFont="1" applyFill="1" applyBorder="1" applyAlignment="1" applyProtection="1">
      <alignment horizontal="center"/>
    </xf>
    <xf numFmtId="171" fontId="4" fillId="4" borderId="0" xfId="9" applyNumberFormat="1" applyFont="1" applyFill="1" applyBorder="1" applyAlignment="1" applyProtection="1">
      <alignment horizontal="right"/>
    </xf>
    <xf numFmtId="171" fontId="4" fillId="4" borderId="0" xfId="9" applyNumberFormat="1" applyFont="1" applyFill="1" applyBorder="1" applyAlignment="1">
      <alignment horizontal="center"/>
    </xf>
    <xf numFmtId="171" fontId="4" fillId="4" borderId="4" xfId="9" quotePrefix="1" applyNumberFormat="1" applyFont="1" applyFill="1" applyBorder="1" applyAlignment="1" applyProtection="1">
      <alignment horizontal="center"/>
    </xf>
    <xf numFmtId="170" fontId="4" fillId="0" borderId="0" xfId="9" applyNumberFormat="1" applyFont="1" applyBorder="1" applyAlignment="1" applyProtection="1">
      <alignment horizontal="right"/>
    </xf>
    <xf numFmtId="37" fontId="4" fillId="4" borderId="0" xfId="9" applyFont="1" applyFill="1" applyBorder="1" applyAlignment="1" applyProtection="1">
      <alignment horizontal="left"/>
    </xf>
    <xf numFmtId="164" fontId="3" fillId="0" borderId="0" xfId="0" applyFont="1"/>
    <xf numFmtId="171" fontId="4" fillId="3" borderId="0" xfId="9" quotePrefix="1" applyNumberFormat="1" applyFont="1" applyFill="1" applyBorder="1" applyAlignment="1">
      <alignment horizontal="center"/>
    </xf>
    <xf numFmtId="178" fontId="0" fillId="0" borderId="0" xfId="1" applyNumberFormat="1" applyFont="1"/>
    <xf numFmtId="164" fontId="3" fillId="3" borderId="0" xfId="0" applyFont="1" applyFill="1" applyBorder="1"/>
    <xf numFmtId="37" fontId="4" fillId="0" borderId="0" xfId="9" quotePrefix="1" applyFont="1" applyFill="1" applyBorder="1" applyAlignment="1" applyProtection="1">
      <alignment horizontal="center"/>
    </xf>
    <xf numFmtId="164" fontId="3" fillId="0" borderId="0" xfId="0" applyFont="1" applyBorder="1"/>
    <xf numFmtId="178" fontId="3" fillId="0" borderId="0" xfId="1" applyNumberFormat="1" applyFont="1" applyBorder="1"/>
    <xf numFmtId="167" fontId="4" fillId="4" borderId="0" xfId="9" applyNumberFormat="1" applyFont="1" applyFill="1" applyBorder="1"/>
    <xf numFmtId="170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 applyAlignment="1" applyProtection="1">
      <alignment horizontal="center"/>
    </xf>
    <xf numFmtId="167" fontId="4" fillId="0" borderId="0" xfId="9" applyNumberFormat="1" applyFont="1" applyFill="1" applyBorder="1" applyAlignment="1" applyProtection="1">
      <alignment horizontal="left"/>
    </xf>
    <xf numFmtId="164" fontId="0" fillId="0" borderId="0" xfId="0" applyBorder="1"/>
    <xf numFmtId="2" fontId="3" fillId="0" borderId="0" xfId="5" applyNumberFormat="1" applyFont="1" applyBorder="1"/>
    <xf numFmtId="167" fontId="3" fillId="0" borderId="0" xfId="5" applyNumberFormat="1" applyFont="1" applyBorder="1"/>
    <xf numFmtId="176" fontId="3" fillId="0" borderId="0" xfId="5" applyNumberFormat="1" applyFont="1" applyBorder="1"/>
    <xf numFmtId="167" fontId="4" fillId="0" borderId="0" xfId="9" applyNumberFormat="1" applyFont="1" applyBorder="1"/>
    <xf numFmtId="37" fontId="4" fillId="0" borderId="0" xfId="9" applyFont="1" applyFill="1" applyBorder="1" applyProtection="1"/>
    <xf numFmtId="170" fontId="4" fillId="0" borderId="0" xfId="11" applyNumberFormat="1" applyFont="1" applyFill="1" applyBorder="1" applyAlignment="1" applyProtection="1"/>
    <xf numFmtId="170" fontId="4" fillId="0" borderId="0" xfId="11" applyNumberFormat="1" applyFont="1" applyBorder="1"/>
    <xf numFmtId="167" fontId="4" fillId="0" borderId="0" xfId="11" applyNumberFormat="1" applyFont="1" applyFill="1" applyBorder="1" applyAlignment="1" applyProtection="1"/>
    <xf numFmtId="170" fontId="4" fillId="0" borderId="0" xfId="11" applyNumberFormat="1" applyFont="1" applyFill="1" applyBorder="1" applyAlignment="1" applyProtection="1">
      <protection locked="0"/>
    </xf>
    <xf numFmtId="167" fontId="4" fillId="0" borderId="0" xfId="11" applyNumberFormat="1" applyFont="1" applyFill="1" applyBorder="1" applyAlignment="1" applyProtection="1">
      <protection locked="0"/>
    </xf>
    <xf numFmtId="167" fontId="4" fillId="0" borderId="0" xfId="11" applyNumberFormat="1" applyFont="1" applyBorder="1" applyProtection="1">
      <protection locked="0"/>
    </xf>
    <xf numFmtId="167" fontId="4" fillId="0" borderId="0" xfId="11" applyNumberFormat="1" applyFont="1" applyBorder="1"/>
    <xf numFmtId="170" fontId="4" fillId="0" borderId="0" xfId="10" applyNumberFormat="1" applyFont="1" applyFill="1" applyBorder="1" applyAlignment="1" applyProtection="1"/>
    <xf numFmtId="170" fontId="4" fillId="0" borderId="0" xfId="10" applyNumberFormat="1" applyFont="1" applyBorder="1" applyAlignment="1" applyProtection="1">
      <alignment vertical="center"/>
    </xf>
    <xf numFmtId="167" fontId="4" fillId="0" borderId="0" xfId="10" applyNumberFormat="1" applyFont="1" applyBorder="1" applyAlignment="1" applyProtection="1">
      <alignment vertical="center"/>
    </xf>
    <xf numFmtId="37" fontId="4" fillId="0" borderId="0" xfId="9" applyFont="1" applyBorder="1" applyAlignment="1">
      <alignment vertical="center"/>
    </xf>
    <xf numFmtId="167" fontId="4" fillId="0" borderId="0" xfId="9" applyNumberFormat="1" applyFont="1" applyBorder="1" applyAlignment="1">
      <alignment vertical="center"/>
    </xf>
    <xf numFmtId="178" fontId="4" fillId="0" borderId="0" xfId="1" applyNumberFormat="1" applyFont="1" applyFill="1" applyBorder="1" applyAlignment="1" applyProtection="1"/>
    <xf numFmtId="178" fontId="4" fillId="0" borderId="0" xfId="1" applyNumberFormat="1" applyFont="1" applyBorder="1"/>
    <xf numFmtId="166" fontId="4" fillId="0" borderId="0" xfId="1" applyNumberFormat="1" applyFont="1" applyFill="1" applyBorder="1" applyAlignment="1" applyProtection="1"/>
    <xf numFmtId="178" fontId="4" fillId="0" borderId="0" xfId="1" applyNumberFormat="1" applyFont="1" applyFill="1" applyBorder="1"/>
    <xf numFmtId="178" fontId="4" fillId="0" borderId="0" xfId="1" applyNumberFormat="1" applyFont="1" applyFill="1" applyBorder="1" applyAlignment="1" applyProtection="1">
      <alignment horizontal="left"/>
    </xf>
    <xf numFmtId="164" fontId="4" fillId="0" borderId="0" xfId="9" applyNumberFormat="1" applyFont="1" applyFill="1" applyBorder="1" applyProtection="1"/>
    <xf numFmtId="167" fontId="4" fillId="0" borderId="0" xfId="9" applyNumberFormat="1" applyFont="1" applyFill="1" applyBorder="1" applyProtection="1"/>
    <xf numFmtId="171" fontId="4" fillId="4" borderId="1" xfId="9" applyNumberFormat="1" applyFont="1" applyFill="1" applyBorder="1" applyAlignment="1" applyProtection="1">
      <alignment horizontal="left"/>
    </xf>
    <xf numFmtId="37" fontId="4" fillId="4" borderId="21" xfId="9" applyFont="1" applyFill="1" applyBorder="1" applyAlignment="1" applyProtection="1">
      <alignment horizontal="center"/>
    </xf>
    <xf numFmtId="37" fontId="4" fillId="4" borderId="5" xfId="9" applyFont="1" applyFill="1" applyBorder="1" applyAlignment="1" applyProtection="1">
      <alignment horizontal="left"/>
    </xf>
    <xf numFmtId="37" fontId="4" fillId="0" borderId="5" xfId="9" applyFont="1" applyFill="1" applyBorder="1" applyAlignment="1" applyProtection="1">
      <alignment horizontal="left"/>
    </xf>
    <xf numFmtId="167" fontId="4" fillId="0" borderId="5" xfId="9" applyNumberFormat="1" applyFont="1" applyFill="1" applyBorder="1" applyAlignment="1" applyProtection="1">
      <alignment horizontal="left"/>
    </xf>
    <xf numFmtId="167" fontId="4" fillId="0" borderId="5" xfId="9" applyNumberFormat="1" applyFont="1" applyBorder="1" applyAlignment="1">
      <alignment horizontal="left"/>
    </xf>
    <xf numFmtId="167" fontId="4" fillId="4" borderId="2" xfId="9" applyNumberFormat="1" applyFont="1" applyFill="1" applyBorder="1" applyAlignment="1">
      <alignment horizontal="left"/>
    </xf>
    <xf numFmtId="37" fontId="4" fillId="4" borderId="8" xfId="9" applyFont="1" applyFill="1" applyBorder="1" applyAlignment="1" applyProtection="1">
      <alignment horizontal="left"/>
    </xf>
    <xf numFmtId="167" fontId="3" fillId="4" borderId="3" xfId="5" applyNumberFormat="1" applyFont="1" applyFill="1" applyBorder="1"/>
    <xf numFmtId="37" fontId="4" fillId="4" borderId="8" xfId="9" applyFont="1" applyFill="1" applyBorder="1"/>
    <xf numFmtId="167" fontId="4" fillId="4" borderId="3" xfId="9" applyNumberFormat="1" applyFont="1" applyFill="1" applyBorder="1"/>
    <xf numFmtId="0" fontId="10" fillId="4" borderId="8" xfId="9" applyNumberFormat="1" applyFont="1" applyFill="1" applyBorder="1" applyAlignment="1" applyProtection="1">
      <alignment horizontal="left"/>
    </xf>
    <xf numFmtId="176" fontId="4" fillId="4" borderId="3" xfId="11" applyNumberFormat="1" applyFont="1" applyFill="1" applyBorder="1"/>
    <xf numFmtId="0" fontId="4" fillId="4" borderId="8" xfId="9" quotePrefix="1" applyNumberFormat="1" applyFont="1" applyFill="1" applyBorder="1" applyAlignment="1" applyProtection="1">
      <alignment horizontal="left"/>
    </xf>
    <xf numFmtId="0" fontId="4" fillId="4" borderId="8" xfId="9" applyNumberFormat="1" applyFont="1" applyFill="1" applyBorder="1" applyAlignment="1" applyProtection="1">
      <alignment horizontal="left"/>
    </xf>
    <xf numFmtId="0" fontId="10" fillId="4" borderId="8" xfId="9" quotePrefix="1" applyNumberFormat="1" applyFont="1" applyFill="1" applyBorder="1" applyAlignment="1" applyProtection="1">
      <alignment horizontal="left"/>
    </xf>
    <xf numFmtId="0" fontId="4" fillId="4" borderId="8" xfId="9" applyNumberFormat="1" applyFont="1" applyFill="1" applyBorder="1"/>
    <xf numFmtId="178" fontId="10" fillId="4" borderId="22" xfId="1" applyNumberFormat="1" applyFont="1" applyFill="1" applyBorder="1" applyAlignment="1" applyProtection="1">
      <alignment horizontal="left"/>
    </xf>
    <xf numFmtId="178" fontId="4" fillId="4" borderId="1" xfId="1" applyNumberFormat="1" applyFont="1" applyFill="1" applyBorder="1"/>
    <xf numFmtId="176" fontId="4" fillId="4" borderId="4" xfId="11" applyNumberFormat="1" applyFont="1" applyFill="1" applyBorder="1"/>
    <xf numFmtId="176" fontId="4" fillId="4" borderId="3" xfId="11" quotePrefix="1" applyNumberFormat="1" applyFont="1" applyFill="1" applyBorder="1" applyAlignment="1">
      <alignment horizontal="right"/>
    </xf>
    <xf numFmtId="37" fontId="4" fillId="4" borderId="21" xfId="9" quotePrefix="1" applyFont="1" applyFill="1" applyBorder="1" applyAlignment="1" applyProtection="1">
      <alignment horizontal="left"/>
    </xf>
    <xf numFmtId="37" fontId="4" fillId="4" borderId="8" xfId="9" quotePrefix="1" applyFont="1" applyFill="1" applyBorder="1" applyAlignment="1" applyProtection="1">
      <alignment horizontal="left"/>
    </xf>
    <xf numFmtId="37" fontId="4" fillId="4" borderId="8" xfId="9" applyFont="1" applyFill="1" applyBorder="1" applyAlignment="1" applyProtection="1">
      <alignment horizontal="center"/>
    </xf>
    <xf numFmtId="171" fontId="4" fillId="4" borderId="4" xfId="9" applyNumberFormat="1" applyFont="1" applyFill="1" applyBorder="1" applyAlignment="1" applyProtection="1">
      <alignment horizontal="center"/>
    </xf>
    <xf numFmtId="37" fontId="4" fillId="4" borderId="22" xfId="9" applyFont="1" applyFill="1" applyBorder="1" applyAlignment="1" applyProtection="1">
      <alignment horizontal="center"/>
    </xf>
    <xf numFmtId="167" fontId="4" fillId="4" borderId="1" xfId="9" quotePrefix="1" applyNumberFormat="1" applyFont="1" applyFill="1" applyBorder="1" applyAlignment="1">
      <alignment horizontal="center"/>
    </xf>
    <xf numFmtId="167" fontId="4" fillId="4" borderId="6" xfId="9" applyNumberFormat="1" applyFont="1" applyFill="1" applyBorder="1" applyAlignment="1">
      <alignment horizontal="left"/>
    </xf>
    <xf numFmtId="167" fontId="4" fillId="3" borderId="1" xfId="9" applyNumberFormat="1" applyFont="1" applyFill="1" applyBorder="1" applyProtection="1"/>
    <xf numFmtId="167" fontId="4" fillId="3" borderId="0" xfId="9" applyNumberFormat="1" applyFont="1" applyFill="1" applyBorder="1" applyProtection="1"/>
    <xf numFmtId="167" fontId="4" fillId="4" borderId="0" xfId="9" applyNumberFormat="1" applyFont="1" applyFill="1" applyBorder="1" applyAlignment="1" applyProtection="1">
      <alignment horizontal="center"/>
    </xf>
    <xf numFmtId="37" fontId="4" fillId="4" borderId="23" xfId="9" quotePrefix="1" applyFont="1" applyFill="1" applyBorder="1" applyAlignment="1" applyProtection="1"/>
    <xf numFmtId="170" fontId="4" fillId="4" borderId="6" xfId="9" applyNumberFormat="1" applyFont="1" applyFill="1" applyBorder="1" applyAlignment="1"/>
    <xf numFmtId="37" fontId="4" fillId="4" borderId="6" xfId="9" quotePrefix="1" applyFont="1" applyFill="1" applyBorder="1" applyAlignment="1" applyProtection="1"/>
    <xf numFmtId="170" fontId="4" fillId="4" borderId="6" xfId="9" quotePrefix="1" applyNumberFormat="1" applyFont="1" applyFill="1" applyBorder="1" applyAlignment="1" applyProtection="1"/>
    <xf numFmtId="167" fontId="4" fillId="4" borderId="6" xfId="9" applyNumberFormat="1" applyFont="1" applyFill="1" applyBorder="1" applyAlignment="1"/>
    <xf numFmtId="37" fontId="4" fillId="4" borderId="8" xfId="9" quotePrefix="1" applyFont="1" applyFill="1" applyBorder="1" applyAlignment="1" applyProtection="1">
      <alignment horizontal="center"/>
    </xf>
    <xf numFmtId="37" fontId="4" fillId="4" borderId="0" xfId="9" quotePrefix="1" applyFont="1" applyFill="1" applyBorder="1" applyAlignment="1" applyProtection="1">
      <alignment horizontal="right"/>
    </xf>
    <xf numFmtId="37" fontId="42" fillId="37" borderId="18" xfId="9" applyFont="1" applyFill="1" applyBorder="1" applyAlignment="1" applyProtection="1">
      <alignment horizontal="center"/>
    </xf>
    <xf numFmtId="37" fontId="4" fillId="0" borderId="0" xfId="9" applyFont="1" applyBorder="1" applyAlignment="1" applyProtection="1">
      <alignment horizontal="center"/>
    </xf>
    <xf numFmtId="37" fontId="4" fillId="4" borderId="19" xfId="9" applyFont="1" applyFill="1" applyBorder="1" applyAlignment="1" applyProtection="1">
      <alignment horizontal="left"/>
    </xf>
    <xf numFmtId="170" fontId="3" fillId="0" borderId="0" xfId="9" quotePrefix="1" applyNumberFormat="1" applyFont="1" applyBorder="1" applyAlignment="1" applyProtection="1">
      <alignment horizontal="right"/>
    </xf>
    <xf numFmtId="170" fontId="4" fillId="0" borderId="0" xfId="9" quotePrefix="1" applyNumberFormat="1" applyFont="1" applyBorder="1" applyAlignment="1" applyProtection="1">
      <alignment horizontal="right"/>
    </xf>
    <xf numFmtId="37" fontId="4" fillId="4" borderId="19" xfId="9" applyFont="1" applyFill="1" applyBorder="1"/>
    <xf numFmtId="170" fontId="4" fillId="0" borderId="0" xfId="9" applyNumberFormat="1" applyFont="1" applyBorder="1" applyAlignment="1">
      <alignment horizontal="right"/>
    </xf>
    <xf numFmtId="37" fontId="10" fillId="4" borderId="19" xfId="9" applyFont="1" applyFill="1" applyBorder="1" applyAlignment="1" applyProtection="1">
      <alignment horizontal="left"/>
    </xf>
    <xf numFmtId="167" fontId="4" fillId="0" borderId="0" xfId="9" applyNumberFormat="1" applyFont="1" applyBorder="1" applyAlignment="1" applyProtection="1">
      <alignment horizontal="right"/>
    </xf>
    <xf numFmtId="167" fontId="4" fillId="4" borderId="19" xfId="9" applyNumberFormat="1" applyFont="1" applyFill="1" applyBorder="1" applyAlignment="1" applyProtection="1">
      <alignment horizontal="left"/>
    </xf>
    <xf numFmtId="37" fontId="10" fillId="4" borderId="20" xfId="9" applyFont="1" applyFill="1" applyBorder="1" applyAlignment="1" applyProtection="1">
      <alignment horizontal="left"/>
    </xf>
    <xf numFmtId="37" fontId="43" fillId="37" borderId="8" xfId="9" applyFont="1" applyFill="1" applyBorder="1" applyAlignment="1" applyProtection="1">
      <alignment horizontal="center"/>
    </xf>
    <xf numFmtId="37" fontId="10" fillId="4" borderId="8" xfId="9" applyFont="1" applyFill="1" applyBorder="1" applyAlignment="1" applyProtection="1">
      <alignment horizontal="left"/>
    </xf>
    <xf numFmtId="37" fontId="10" fillId="4" borderId="22" xfId="9" applyFont="1" applyFill="1" applyBorder="1" applyAlignment="1" applyProtection="1">
      <alignment horizontal="left"/>
    </xf>
    <xf numFmtId="167" fontId="4" fillId="4" borderId="24" xfId="9" applyNumberFormat="1" applyFont="1" applyFill="1" applyBorder="1" applyAlignment="1"/>
    <xf numFmtId="167" fontId="4" fillId="4" borderId="4" xfId="9" applyNumberFormat="1" applyFont="1" applyFill="1" applyBorder="1" applyAlignment="1">
      <alignment horizontal="right"/>
    </xf>
    <xf numFmtId="167" fontId="4" fillId="4" borderId="24" xfId="9" applyNumberFormat="1" applyFont="1" applyFill="1" applyBorder="1" applyAlignment="1">
      <alignment horizontal="right"/>
    </xf>
    <xf numFmtId="167" fontId="4" fillId="4" borderId="4" xfId="9" applyNumberFormat="1" applyFont="1" applyFill="1" applyBorder="1" applyAlignment="1" applyProtection="1">
      <alignment horizontal="center"/>
    </xf>
    <xf numFmtId="167" fontId="4" fillId="0" borderId="3" xfId="9" applyNumberFormat="1" applyFont="1" applyBorder="1" applyAlignment="1" applyProtection="1">
      <alignment horizontal="center"/>
    </xf>
    <xf numFmtId="167" fontId="4" fillId="0" borderId="3" xfId="9" applyNumberFormat="1" applyFont="1" applyBorder="1"/>
    <xf numFmtId="167" fontId="4" fillId="0" borderId="3" xfId="9" applyNumberFormat="1" applyFont="1" applyBorder="1" applyProtection="1"/>
    <xf numFmtId="167" fontId="4" fillId="0" borderId="3" xfId="9" quotePrefix="1" applyNumberFormat="1" applyFont="1" applyBorder="1" applyAlignment="1" applyProtection="1">
      <alignment horizontal="right"/>
    </xf>
    <xf numFmtId="167" fontId="4" fillId="0" borderId="4" xfId="9" applyNumberFormat="1" applyFont="1" applyBorder="1" applyProtection="1"/>
    <xf numFmtId="167" fontId="4" fillId="0" borderId="3" xfId="9" applyNumberFormat="1" applyFont="1" applyBorder="1" applyAlignment="1" applyProtection="1">
      <alignment horizontal="fill"/>
    </xf>
    <xf numFmtId="167" fontId="4" fillId="0" borderId="4" xfId="9" applyNumberFormat="1" applyFont="1" applyBorder="1" applyAlignment="1" applyProtection="1">
      <alignment horizontal="fill"/>
    </xf>
    <xf numFmtId="167" fontId="4" fillId="3" borderId="0" xfId="9" applyNumberFormat="1" applyFont="1" applyFill="1" applyBorder="1" applyAlignment="1" applyProtection="1">
      <alignment horizontal="right"/>
    </xf>
    <xf numFmtId="167" fontId="4" fillId="3" borderId="1" xfId="9" applyNumberFormat="1" applyFont="1" applyFill="1" applyBorder="1" applyAlignment="1" applyProtection="1">
      <alignment horizontal="right"/>
    </xf>
    <xf numFmtId="167" fontId="4" fillId="0" borderId="4" xfId="9" applyNumberFormat="1" applyFont="1" applyBorder="1" applyAlignment="1" applyProtection="1">
      <alignment horizontal="right"/>
    </xf>
    <xf numFmtId="37" fontId="18" fillId="0" borderId="0" xfId="9" quotePrefix="1" applyFont="1" applyFill="1" applyAlignment="1" applyProtection="1">
      <alignment horizontal="right"/>
    </xf>
    <xf numFmtId="37" fontId="43" fillId="37" borderId="21" xfId="9" applyFont="1" applyFill="1" applyBorder="1" applyAlignment="1" applyProtection="1">
      <alignment horizontal="center"/>
    </xf>
    <xf numFmtId="170" fontId="4" fillId="0" borderId="5" xfId="9" applyNumberFormat="1" applyFont="1" applyBorder="1" applyAlignment="1" applyProtection="1">
      <alignment horizontal="right"/>
    </xf>
    <xf numFmtId="167" fontId="4" fillId="3" borderId="5" xfId="9" applyNumberFormat="1" applyFont="1" applyFill="1" applyBorder="1" applyProtection="1"/>
    <xf numFmtId="167" fontId="4" fillId="0" borderId="2" xfId="9" applyNumberFormat="1" applyFont="1" applyBorder="1" applyAlignment="1" applyProtection="1">
      <alignment horizontal="fill"/>
    </xf>
    <xf numFmtId="167" fontId="4" fillId="3" borderId="3" xfId="9" applyNumberFormat="1" applyFont="1" applyFill="1" applyBorder="1" applyProtection="1"/>
    <xf numFmtId="37" fontId="4" fillId="4" borderId="25" xfId="9" quotePrefix="1" applyFont="1" applyFill="1" applyBorder="1" applyAlignment="1">
      <alignment horizontal="left"/>
    </xf>
    <xf numFmtId="37" fontId="4" fillId="4" borderId="26" xfId="9" applyFont="1" applyFill="1" applyBorder="1"/>
    <xf numFmtId="37" fontId="4" fillId="4" borderId="27" xfId="9" applyFont="1" applyFill="1" applyBorder="1"/>
    <xf numFmtId="37" fontId="4" fillId="4" borderId="28" xfId="9" applyFont="1" applyFill="1" applyBorder="1"/>
    <xf numFmtId="37" fontId="4" fillId="4" borderId="29" xfId="9" applyFont="1" applyFill="1" applyBorder="1"/>
    <xf numFmtId="37" fontId="4" fillId="4" borderId="30" xfId="9" applyFont="1" applyFill="1" applyBorder="1" applyAlignment="1">
      <alignment horizontal="center"/>
    </xf>
    <xf numFmtId="37" fontId="4" fillId="4" borderId="0" xfId="9" applyFont="1" applyFill="1" applyBorder="1" applyAlignment="1">
      <alignment horizontal="right"/>
    </xf>
    <xf numFmtId="37" fontId="21" fillId="4" borderId="0" xfId="9" applyFont="1" applyFill="1" applyBorder="1" applyAlignment="1">
      <alignment horizontal="right"/>
    </xf>
    <xf numFmtId="37" fontId="4" fillId="4" borderId="31" xfId="9" applyFont="1" applyFill="1" applyBorder="1" applyAlignment="1">
      <alignment horizontal="right"/>
    </xf>
    <xf numFmtId="37" fontId="4" fillId="4" borderId="32" xfId="9" applyFont="1" applyFill="1" applyBorder="1" applyAlignment="1">
      <alignment horizontal="left"/>
    </xf>
    <xf numFmtId="37" fontId="4" fillId="4" borderId="30" xfId="9" applyFont="1" applyFill="1" applyBorder="1" applyAlignment="1">
      <alignment horizontal="right"/>
    </xf>
    <xf numFmtId="37" fontId="4" fillId="4" borderId="33" xfId="9" applyFont="1" applyFill="1" applyBorder="1"/>
    <xf numFmtId="37" fontId="4" fillId="0" borderId="31" xfId="9" applyFont="1" applyBorder="1"/>
    <xf numFmtId="3" fontId="4" fillId="4" borderId="34" xfId="9" applyNumberFormat="1" applyFont="1" applyFill="1" applyBorder="1"/>
    <xf numFmtId="3" fontId="4" fillId="0" borderId="31" xfId="9" applyNumberFormat="1" applyFont="1" applyBorder="1"/>
    <xf numFmtId="3" fontId="4" fillId="0" borderId="0" xfId="9" applyNumberFormat="1" applyFont="1" applyFill="1" applyBorder="1"/>
    <xf numFmtId="37" fontId="4" fillId="3" borderId="0" xfId="9" applyFont="1" applyFill="1" applyBorder="1" applyAlignment="1">
      <alignment wrapText="1"/>
    </xf>
    <xf numFmtId="37" fontId="4" fillId="0" borderId="0" xfId="9" applyFont="1" applyBorder="1" applyAlignment="1">
      <alignment wrapText="1"/>
    </xf>
    <xf numFmtId="3" fontId="4" fillId="0" borderId="0" xfId="9" applyNumberFormat="1" applyFont="1" applyBorder="1" applyAlignment="1">
      <alignment wrapText="1"/>
    </xf>
    <xf numFmtId="3" fontId="4" fillId="0" borderId="31" xfId="9" applyNumberFormat="1" applyFont="1" applyBorder="1" applyAlignment="1">
      <alignment wrapText="1"/>
    </xf>
    <xf numFmtId="3" fontId="4" fillId="4" borderId="35" xfId="9" applyNumberFormat="1" applyFont="1" applyFill="1" applyBorder="1"/>
    <xf numFmtId="3" fontId="4" fillId="0" borderId="7" xfId="9" applyNumberFormat="1" applyFont="1" applyBorder="1"/>
    <xf numFmtId="3" fontId="4" fillId="0" borderId="36" xfId="9" applyNumberFormat="1" applyFont="1" applyBorder="1"/>
    <xf numFmtId="37" fontId="4" fillId="4" borderId="26" xfId="9" applyFont="1" applyFill="1" applyBorder="1" applyAlignment="1">
      <alignment horizontal="right"/>
    </xf>
    <xf numFmtId="37" fontId="22" fillId="4" borderId="26" xfId="9" applyFont="1" applyFill="1" applyBorder="1"/>
    <xf numFmtId="37" fontId="4" fillId="4" borderId="34" xfId="9" applyFont="1" applyFill="1" applyBorder="1"/>
    <xf numFmtId="37" fontId="15" fillId="0" borderId="0" xfId="9" applyFont="1" applyBorder="1" applyAlignment="1">
      <alignment horizontal="right"/>
    </xf>
    <xf numFmtId="3" fontId="4" fillId="4" borderId="34" xfId="9" quotePrefix="1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wrapText="1"/>
    </xf>
    <xf numFmtId="37" fontId="4" fillId="0" borderId="0" xfId="9" applyFont="1" applyBorder="1" applyAlignment="1">
      <alignment horizontal="right" wrapText="1"/>
    </xf>
    <xf numFmtId="37" fontId="4" fillId="0" borderId="0" xfId="10" applyNumberFormat="1" applyFont="1" applyBorder="1" applyAlignment="1" applyProtection="1">
      <alignment wrapText="1"/>
    </xf>
    <xf numFmtId="37" fontId="4" fillId="0" borderId="31" xfId="10" applyNumberFormat="1" applyFont="1" applyBorder="1" applyAlignment="1" applyProtection="1">
      <alignment wrapText="1"/>
    </xf>
    <xf numFmtId="3" fontId="4" fillId="4" borderId="34" xfId="9" applyNumberFormat="1" applyFont="1" applyFill="1" applyBorder="1" applyAlignment="1">
      <alignment horizontal="left" wrapText="1"/>
    </xf>
    <xf numFmtId="176" fontId="4" fillId="0" borderId="0" xfId="9" applyNumberFormat="1" applyFont="1" applyBorder="1" applyAlignment="1">
      <alignment horizontal="right" wrapText="1"/>
    </xf>
    <xf numFmtId="3" fontId="4" fillId="0" borderId="0" xfId="9" quotePrefix="1" applyNumberFormat="1" applyFont="1" applyBorder="1" applyAlignment="1">
      <alignment horizontal="right" wrapText="1"/>
    </xf>
    <xf numFmtId="3" fontId="4" fillId="0" borderId="31" xfId="9" quotePrefix="1" applyNumberFormat="1" applyFont="1" applyBorder="1" applyAlignment="1">
      <alignment horizontal="right" wrapText="1"/>
    </xf>
    <xf numFmtId="3" fontId="4" fillId="3" borderId="7" xfId="9" applyNumberFormat="1" applyFont="1" applyFill="1" applyBorder="1" applyAlignment="1">
      <alignment horizontal="right"/>
    </xf>
    <xf numFmtId="37" fontId="22" fillId="3" borderId="7" xfId="9" applyFont="1" applyFill="1" applyBorder="1"/>
    <xf numFmtId="3" fontId="4" fillId="0" borderId="7" xfId="9" applyNumberFormat="1" applyFont="1" applyBorder="1" applyAlignment="1">
      <alignment horizontal="right"/>
    </xf>
    <xf numFmtId="3" fontId="4" fillId="3" borderId="7" xfId="9" applyNumberFormat="1" applyFont="1" applyFill="1" applyBorder="1"/>
    <xf numFmtId="173" fontId="4" fillId="4" borderId="0" xfId="9" applyNumberFormat="1" applyFont="1" applyFill="1" applyBorder="1" applyAlignment="1">
      <alignment horizontal="center"/>
    </xf>
    <xf numFmtId="3" fontId="4" fillId="4" borderId="29" xfId="9" applyNumberFormat="1" applyFont="1" applyFill="1" applyBorder="1"/>
    <xf numFmtId="3" fontId="4" fillId="0" borderId="31" xfId="9" applyNumberFormat="1" applyFont="1" applyBorder="1" applyAlignment="1"/>
    <xf numFmtId="3" fontId="4" fillId="0" borderId="31" xfId="9" applyNumberFormat="1" applyFont="1" applyBorder="1" applyAlignment="1">
      <alignment horizontal="right"/>
    </xf>
    <xf numFmtId="3" fontId="4" fillId="4" borderId="29" xfId="9" applyNumberFormat="1" applyFont="1" applyFill="1" applyBorder="1" applyAlignment="1">
      <alignment horizontal="left"/>
    </xf>
    <xf numFmtId="3" fontId="4" fillId="4" borderId="29" xfId="9" applyNumberFormat="1" applyFont="1" applyFill="1" applyBorder="1" applyAlignment="1"/>
    <xf numFmtId="3" fontId="4" fillId="4" borderId="29" xfId="9" quotePrefix="1" applyNumberFormat="1" applyFont="1" applyFill="1" applyBorder="1" applyAlignment="1">
      <alignment horizontal="left"/>
    </xf>
    <xf numFmtId="3" fontId="4" fillId="4" borderId="29" xfId="9" applyNumberFormat="1" applyFont="1" applyFill="1" applyBorder="1" applyAlignment="1">
      <alignment horizontal="left" wrapText="1"/>
    </xf>
    <xf numFmtId="3" fontId="4" fillId="0" borderId="0" xfId="9" applyNumberFormat="1" applyFont="1" applyFill="1" applyBorder="1" applyAlignment="1">
      <alignment wrapText="1"/>
    </xf>
    <xf numFmtId="3" fontId="4" fillId="0" borderId="0" xfId="9" applyNumberFormat="1" applyFont="1" applyFill="1" applyBorder="1" applyAlignment="1">
      <alignment horizontal="right" wrapText="1"/>
    </xf>
    <xf numFmtId="3" fontId="4" fillId="0" borderId="31" xfId="9" applyNumberFormat="1" applyFont="1" applyFill="1" applyBorder="1" applyAlignment="1">
      <alignment horizontal="right" wrapText="1"/>
    </xf>
    <xf numFmtId="3" fontId="4" fillId="0" borderId="0" xfId="10" applyNumberFormat="1" applyFont="1" applyFill="1" applyBorder="1" applyAlignment="1" applyProtection="1">
      <alignment horizontal="right" wrapText="1"/>
    </xf>
    <xf numFmtId="3" fontId="4" fillId="0" borderId="31" xfId="10" applyNumberFormat="1" applyFont="1" applyFill="1" applyBorder="1" applyAlignment="1" applyProtection="1">
      <alignment horizontal="right" wrapText="1"/>
    </xf>
    <xf numFmtId="3" fontId="4" fillId="4" borderId="29" xfId="9" applyNumberFormat="1" applyFont="1" applyFill="1" applyBorder="1" applyAlignment="1">
      <alignment wrapText="1"/>
    </xf>
    <xf numFmtId="3" fontId="4" fillId="4" borderId="37" xfId="9" applyNumberFormat="1" applyFont="1" applyFill="1" applyBorder="1" applyAlignment="1">
      <alignment horizontal="left" wrapText="1"/>
    </xf>
    <xf numFmtId="3" fontId="4" fillId="0" borderId="7" xfId="9" applyNumberFormat="1" applyFont="1" applyBorder="1" applyAlignment="1"/>
    <xf numFmtId="3" fontId="4" fillId="0" borderId="7" xfId="9" applyNumberFormat="1" applyFont="1" applyFill="1" applyBorder="1" applyAlignment="1">
      <alignment horizontal="right" wrapText="1"/>
    </xf>
    <xf numFmtId="3" fontId="4" fillId="3" borderId="7" xfId="9" applyNumberFormat="1" applyFont="1" applyFill="1" applyBorder="1" applyAlignment="1">
      <alignment horizontal="right" wrapText="1"/>
    </xf>
    <xf numFmtId="166" fontId="21" fillId="3" borderId="7" xfId="1" quotePrefix="1" applyNumberFormat="1" applyFont="1" applyFill="1" applyBorder="1" applyAlignment="1">
      <alignment horizontal="right" wrapText="1"/>
    </xf>
    <xf numFmtId="3" fontId="4" fillId="0" borderId="7" xfId="9" applyNumberFormat="1" applyFont="1" applyBorder="1" applyAlignment="1">
      <alignment wrapText="1"/>
    </xf>
    <xf numFmtId="3" fontId="4" fillId="0" borderId="36" xfId="9" applyNumberFormat="1" applyFont="1" applyBorder="1" applyAlignment="1">
      <alignment wrapText="1"/>
    </xf>
    <xf numFmtId="171" fontId="4" fillId="4" borderId="0" xfId="9" quotePrefix="1" applyNumberFormat="1" applyFont="1" applyFill="1" applyBorder="1" applyAlignment="1" applyProtection="1">
      <alignment horizontal="center"/>
    </xf>
    <xf numFmtId="37" fontId="4" fillId="4" borderId="6" xfId="9" quotePrefix="1" applyFont="1" applyFill="1" applyBorder="1" applyAlignment="1" applyProtection="1">
      <alignment horizontal="center"/>
    </xf>
    <xf numFmtId="171" fontId="4" fillId="4" borderId="6" xfId="9" applyNumberFormat="1" applyFont="1" applyFill="1" applyBorder="1" applyAlignment="1" applyProtection="1">
      <alignment horizontal="left"/>
    </xf>
    <xf numFmtId="164" fontId="3" fillId="4" borderId="25" xfId="0" applyFont="1" applyFill="1" applyBorder="1"/>
    <xf numFmtId="164" fontId="3" fillId="4" borderId="26" xfId="0" applyFont="1" applyFill="1" applyBorder="1"/>
    <xf numFmtId="164" fontId="0" fillId="4" borderId="28" xfId="0" applyFill="1" applyBorder="1"/>
    <xf numFmtId="164" fontId="3" fillId="4" borderId="29" xfId="0" applyFont="1" applyFill="1" applyBorder="1"/>
    <xf numFmtId="164" fontId="0" fillId="4" borderId="38" xfId="0" applyFill="1" applyBorder="1"/>
    <xf numFmtId="164" fontId="3" fillId="4" borderId="32" xfId="0" applyFont="1" applyFill="1" applyBorder="1"/>
    <xf numFmtId="164" fontId="4" fillId="4" borderId="31" xfId="0" applyFont="1" applyFill="1" applyBorder="1" applyAlignment="1">
      <alignment horizontal="center"/>
    </xf>
    <xf numFmtId="164" fontId="0" fillId="4" borderId="31" xfId="0" applyFill="1" applyBorder="1"/>
    <xf numFmtId="164" fontId="9" fillId="4" borderId="29" xfId="0" applyFont="1" applyFill="1" applyBorder="1"/>
    <xf numFmtId="178" fontId="3" fillId="4" borderId="29" xfId="1" applyNumberFormat="1" applyFont="1" applyFill="1" applyBorder="1"/>
    <xf numFmtId="164" fontId="3" fillId="4" borderId="31" xfId="0" applyFont="1" applyFill="1" applyBorder="1"/>
    <xf numFmtId="178" fontId="9" fillId="4" borderId="29" xfId="1" applyNumberFormat="1" applyFont="1" applyFill="1" applyBorder="1"/>
    <xf numFmtId="164" fontId="3" fillId="4" borderId="37" xfId="0" applyFont="1" applyFill="1" applyBorder="1"/>
    <xf numFmtId="164" fontId="3" fillId="0" borderId="7" xfId="0" applyFont="1" applyBorder="1"/>
    <xf numFmtId="164" fontId="0" fillId="4" borderId="36" xfId="0" applyFill="1" applyBorder="1"/>
    <xf numFmtId="1" fontId="6" fillId="36" borderId="21" xfId="10" applyNumberFormat="1" applyFont="1" applyFill="1" applyBorder="1" applyAlignment="1" applyProtection="1">
      <alignment horizontal="left"/>
    </xf>
    <xf numFmtId="1" fontId="6" fillId="36" borderId="5" xfId="10" applyNumberFormat="1" applyFont="1" applyFill="1" applyBorder="1" applyAlignment="1" applyProtection="1">
      <alignment horizontal="left"/>
    </xf>
    <xf numFmtId="166" fontId="6" fillId="36" borderId="5" xfId="1" applyNumberFormat="1" applyFont="1" applyFill="1" applyBorder="1" applyAlignment="1" applyProtection="1">
      <alignment horizontal="left"/>
    </xf>
    <xf numFmtId="1" fontId="6" fillId="36" borderId="2" xfId="10" applyNumberFormat="1" applyFont="1" applyFill="1" applyBorder="1" applyAlignment="1" applyProtection="1">
      <alignment horizontal="left"/>
    </xf>
    <xf numFmtId="1" fontId="6" fillId="36" borderId="8" xfId="10" applyNumberFormat="1" applyFont="1" applyFill="1" applyBorder="1" applyAlignment="1" applyProtection="1">
      <alignment horizontal="left"/>
    </xf>
    <xf numFmtId="1" fontId="6" fillId="36" borderId="3" xfId="10" applyNumberFormat="1" applyFont="1" applyFill="1" applyBorder="1" applyAlignment="1" applyProtection="1">
      <alignment horizontal="center"/>
    </xf>
    <xf numFmtId="9" fontId="6" fillId="36" borderId="3" xfId="10" applyNumberFormat="1" applyFont="1" applyFill="1" applyBorder="1" applyAlignment="1" applyProtection="1">
      <alignment horizontal="center"/>
    </xf>
    <xf numFmtId="3" fontId="4" fillId="0" borderId="0" xfId="12" applyNumberFormat="1" applyFont="1" applyFill="1" applyBorder="1" applyAlignment="1">
      <alignment horizontal="center"/>
    </xf>
    <xf numFmtId="166" fontId="4" fillId="0" borderId="0" xfId="1" applyNumberFormat="1" applyFont="1" applyBorder="1"/>
    <xf numFmtId="172" fontId="4" fillId="0" borderId="0" xfId="12" applyFont="1" applyBorder="1" applyAlignment="1">
      <alignment horizontal="center"/>
    </xf>
    <xf numFmtId="172" fontId="4" fillId="0" borderId="3" xfId="12" applyFont="1" applyBorder="1"/>
    <xf numFmtId="172" fontId="4" fillId="0" borderId="0" xfId="12" quotePrefix="1" applyFont="1" applyBorder="1" applyAlignment="1" applyProtection="1">
      <alignment horizontal="left"/>
    </xf>
    <xf numFmtId="172" fontId="4" fillId="0" borderId="0" xfId="12" applyFont="1" applyBorder="1" applyAlignment="1" applyProtection="1">
      <alignment horizontal="center"/>
    </xf>
    <xf numFmtId="3" fontId="4" fillId="0" borderId="0" xfId="12" applyNumberFormat="1" applyFont="1" applyFill="1" applyBorder="1" applyAlignment="1" applyProtection="1">
      <alignment horizontal="center"/>
    </xf>
    <xf numFmtId="166" fontId="4" fillId="0" borderId="0" xfId="1" applyNumberFormat="1" applyFont="1" applyBorder="1" applyAlignment="1" applyProtection="1">
      <alignment horizontal="center"/>
    </xf>
    <xf numFmtId="172" fontId="4" fillId="0" borderId="3" xfId="12" applyFont="1" applyBorder="1" applyAlignment="1" applyProtection="1">
      <alignment horizontal="center"/>
    </xf>
    <xf numFmtId="166" fontId="6" fillId="0" borderId="3" xfId="1" applyNumberFormat="1" applyFont="1" applyFill="1" applyBorder="1" applyAlignment="1" applyProtection="1">
      <alignment horizontal="center"/>
    </xf>
    <xf numFmtId="166" fontId="6" fillId="0" borderId="3" xfId="1" quotePrefix="1" applyNumberFormat="1" applyFont="1" applyFill="1" applyBorder="1" applyAlignment="1" applyProtection="1">
      <alignment horizontal="center"/>
    </xf>
    <xf numFmtId="166" fontId="4" fillId="0" borderId="3" xfId="1" quotePrefix="1" applyNumberFormat="1" applyFont="1" applyFill="1" applyBorder="1" applyAlignment="1" applyProtection="1">
      <alignment horizontal="center"/>
    </xf>
    <xf numFmtId="1" fontId="6" fillId="36" borderId="8" xfId="10" quotePrefix="1" applyNumberFormat="1" applyFont="1" applyFill="1" applyBorder="1" applyAlignment="1" applyProtection="1">
      <alignment horizontal="left"/>
    </xf>
    <xf numFmtId="1" fontId="6" fillId="36" borderId="22" xfId="10" applyNumberFormat="1" applyFont="1" applyFill="1" applyBorder="1" applyAlignment="1" applyProtection="1">
      <alignment horizontal="left"/>
    </xf>
    <xf numFmtId="166" fontId="6" fillId="0" borderId="1" xfId="1" applyNumberFormat="1" applyFont="1" applyFill="1" applyBorder="1" applyAlignment="1" applyProtection="1">
      <alignment horizontal="center"/>
    </xf>
    <xf numFmtId="166" fontId="6" fillId="0" borderId="1" xfId="1" quotePrefix="1" applyNumberFormat="1" applyFont="1" applyFill="1" applyBorder="1" applyAlignment="1" applyProtection="1">
      <alignment horizontal="center"/>
    </xf>
    <xf numFmtId="166" fontId="6" fillId="0" borderId="4" xfId="1" applyNumberFormat="1" applyFont="1" applyFill="1" applyBorder="1" applyAlignment="1" applyProtection="1">
      <alignment horizontal="center"/>
    </xf>
    <xf numFmtId="166" fontId="4" fillId="4" borderId="26" xfId="1" applyNumberFormat="1" applyFont="1" applyFill="1" applyBorder="1"/>
    <xf numFmtId="166" fontId="4" fillId="4" borderId="1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166" fontId="4" fillId="3" borderId="0" xfId="1" quotePrefix="1" applyNumberFormat="1" applyFont="1" applyFill="1" applyBorder="1" applyAlignment="1">
      <alignment horizontal="center"/>
    </xf>
    <xf numFmtId="166" fontId="4" fillId="3" borderId="0" xfId="1" applyNumberFormat="1" applyFont="1" applyFill="1" applyBorder="1"/>
    <xf numFmtId="166" fontId="4" fillId="3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 applyProtection="1">
      <alignment horizontal="right" wrapText="1"/>
    </xf>
    <xf numFmtId="166" fontId="4" fillId="3" borderId="0" xfId="1" applyNumberFormat="1" applyFont="1" applyFill="1" applyBorder="1" applyAlignment="1">
      <alignment wrapText="1"/>
    </xf>
    <xf numFmtId="166" fontId="4" fillId="0" borderId="7" xfId="1" applyNumberFormat="1" applyFont="1" applyBorder="1" applyAlignment="1"/>
    <xf numFmtId="166" fontId="5" fillId="3" borderId="0" xfId="1" quotePrefix="1" applyNumberFormat="1" applyFont="1" applyFill="1" applyBorder="1" applyAlignment="1">
      <alignment horizontal="left"/>
    </xf>
    <xf numFmtId="166" fontId="4" fillId="3" borderId="0" xfId="1" applyNumberFormat="1" applyFont="1" applyFill="1" applyBorder="1" applyProtection="1"/>
    <xf numFmtId="167" fontId="4" fillId="0" borderId="1" xfId="9" applyNumberFormat="1" applyFont="1" applyBorder="1" applyAlignment="1" applyProtection="1">
      <alignment horizontal="right"/>
    </xf>
    <xf numFmtId="167" fontId="4" fillId="4" borderId="21" xfId="9" applyNumberFormat="1" applyFont="1" applyFill="1" applyBorder="1" applyAlignment="1">
      <alignment horizontal="left"/>
    </xf>
    <xf numFmtId="167" fontId="3" fillId="4" borderId="8" xfId="5" applyNumberFormat="1" applyFont="1" applyFill="1" applyBorder="1"/>
    <xf numFmtId="167" fontId="4" fillId="4" borderId="8" xfId="9" applyNumberFormat="1" applyFont="1" applyFill="1" applyBorder="1"/>
    <xf numFmtId="170" fontId="4" fillId="4" borderId="8" xfId="11" applyNumberFormat="1" applyFont="1" applyFill="1" applyBorder="1"/>
    <xf numFmtId="167" fontId="4" fillId="4" borderId="8" xfId="11" applyNumberFormat="1" applyFont="1" applyFill="1" applyBorder="1"/>
    <xf numFmtId="167" fontId="4" fillId="4" borderId="22" xfId="11" applyNumberFormat="1" applyFont="1" applyFill="1" applyBorder="1"/>
    <xf numFmtId="171" fontId="4" fillId="4" borderId="8" xfId="9" quotePrefix="1" applyNumberFormat="1" applyFont="1" applyFill="1" applyBorder="1" applyAlignment="1" applyProtection="1">
      <alignment horizontal="center"/>
    </xf>
    <xf numFmtId="164" fontId="3" fillId="4" borderId="8" xfId="0" applyFont="1" applyFill="1" applyBorder="1"/>
    <xf numFmtId="167" fontId="3" fillId="4" borderId="8" xfId="1" applyNumberFormat="1" applyFont="1" applyFill="1" applyBorder="1"/>
    <xf numFmtId="164" fontId="3" fillId="4" borderId="39" xfId="0" applyFont="1" applyFill="1" applyBorder="1"/>
    <xf numFmtId="178" fontId="4" fillId="0" borderId="0" xfId="9" applyNumberFormat="1" applyFont="1" applyBorder="1" applyAlignment="1" applyProtection="1">
      <alignment horizontal="right"/>
    </xf>
    <xf numFmtId="166" fontId="6" fillId="0" borderId="3" xfId="1" quotePrefix="1" applyNumberFormat="1" applyFont="1" applyFill="1" applyBorder="1" applyAlignment="1" applyProtection="1">
      <alignment horizontal="right"/>
    </xf>
    <xf numFmtId="178" fontId="4" fillId="0" borderId="1" xfId="1" applyNumberFormat="1" applyFont="1" applyBorder="1" applyAlignment="1" applyProtection="1">
      <alignment horizontal="right"/>
    </xf>
    <xf numFmtId="3" fontId="21" fillId="3" borderId="0" xfId="1" quotePrefix="1" applyNumberFormat="1" applyFont="1" applyFill="1" applyBorder="1" applyAlignment="1">
      <alignment horizontal="right" wrapText="1"/>
    </xf>
    <xf numFmtId="164" fontId="21" fillId="0" borderId="0" xfId="0" applyFont="1"/>
    <xf numFmtId="177" fontId="4" fillId="0" borderId="0" xfId="9" applyNumberFormat="1" applyFont="1"/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69" fontId="4" fillId="4" borderId="1" xfId="4" quotePrefix="1" applyFont="1" applyFill="1" applyBorder="1" applyAlignment="1" applyProtection="1">
      <alignment horizontal="center"/>
    </xf>
    <xf numFmtId="169" fontId="4" fillId="0" borderId="0" xfId="4" quotePrefix="1" applyFont="1" applyAlignment="1" applyProtection="1">
      <alignment horizontal="center"/>
    </xf>
    <xf numFmtId="37" fontId="4" fillId="0" borderId="0" xfId="9" quotePrefix="1" applyFont="1" applyFill="1" applyBorder="1" applyAlignment="1"/>
    <xf numFmtId="164" fontId="0" fillId="0" borderId="0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"/>
  <sheetViews>
    <sheetView zoomScale="140" zoomScaleNormal="1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RowHeight="12" x14ac:dyDescent="0.2"/>
  <cols>
    <col min="1" max="1" width="17.33203125" customWidth="1"/>
    <col min="2" max="8" width="10.6640625" customWidth="1"/>
  </cols>
  <sheetData>
    <row r="1" spans="1:14" ht="12" customHeight="1" x14ac:dyDescent="0.2">
      <c r="A1" s="698" t="s">
        <v>495</v>
      </c>
      <c r="B1" s="699"/>
      <c r="C1" s="699"/>
      <c r="D1" s="699"/>
      <c r="E1" s="346"/>
      <c r="F1" s="346"/>
      <c r="G1" s="346"/>
      <c r="H1" s="346"/>
    </row>
    <row r="2" spans="1:14" x14ac:dyDescent="0.2">
      <c r="A2" s="699"/>
      <c r="B2" s="699"/>
      <c r="C2" s="699"/>
      <c r="D2" s="699"/>
      <c r="E2" s="346"/>
      <c r="F2" s="346"/>
      <c r="G2" s="346"/>
      <c r="H2" s="346"/>
    </row>
    <row r="3" spans="1:14" x14ac:dyDescent="0.2">
      <c r="A3" s="699"/>
      <c r="B3" s="699"/>
      <c r="C3" s="699"/>
      <c r="D3" s="699"/>
      <c r="E3" s="346"/>
      <c r="F3" s="346"/>
      <c r="G3" s="346"/>
      <c r="H3" s="346"/>
    </row>
    <row r="4" spans="1:14" x14ac:dyDescent="0.2">
      <c r="A4" s="12"/>
      <c r="B4" s="13"/>
      <c r="C4" s="13"/>
      <c r="D4" s="13"/>
      <c r="E4" s="13"/>
      <c r="F4" s="13"/>
      <c r="G4" s="13"/>
      <c r="H4" s="13"/>
    </row>
    <row r="5" spans="1:14" x14ac:dyDescent="0.2">
      <c r="A5" s="417" t="s">
        <v>407</v>
      </c>
      <c r="B5" s="14"/>
      <c r="C5" s="14"/>
      <c r="D5" s="14"/>
      <c r="E5" s="14"/>
      <c r="F5" s="14"/>
      <c r="G5" s="14"/>
      <c r="H5" s="14"/>
    </row>
    <row r="6" spans="1:14" x14ac:dyDescent="0.2">
      <c r="A6" s="418" t="s">
        <v>0</v>
      </c>
      <c r="B6" s="15" t="s">
        <v>36</v>
      </c>
      <c r="C6" s="15" t="s">
        <v>37</v>
      </c>
      <c r="D6" s="15" t="s">
        <v>287</v>
      </c>
      <c r="E6" s="15" t="s">
        <v>311</v>
      </c>
      <c r="F6" s="15" t="s">
        <v>329</v>
      </c>
      <c r="G6" s="15" t="s">
        <v>376</v>
      </c>
      <c r="H6" s="15" t="s">
        <v>438</v>
      </c>
    </row>
    <row r="7" spans="1:14" ht="12.6" thickBot="1" x14ac:dyDescent="0.25">
      <c r="A7" s="407"/>
      <c r="B7" s="419"/>
      <c r="C7" s="419"/>
      <c r="D7" s="419"/>
      <c r="E7" s="420"/>
      <c r="F7" s="420"/>
      <c r="G7" s="420"/>
      <c r="H7" s="420" t="s">
        <v>29</v>
      </c>
    </row>
    <row r="8" spans="1:14" ht="12.6" x14ac:dyDescent="0.25">
      <c r="A8" s="421" t="s">
        <v>2</v>
      </c>
      <c r="C8" s="7"/>
      <c r="D8" s="7"/>
      <c r="E8" s="7" t="s">
        <v>23</v>
      </c>
      <c r="F8" s="4"/>
      <c r="G8" s="4"/>
      <c r="H8" s="4"/>
    </row>
    <row r="9" spans="1:14" x14ac:dyDescent="0.2">
      <c r="A9" s="422" t="s">
        <v>28</v>
      </c>
      <c r="B9" s="4"/>
      <c r="C9" s="4"/>
      <c r="D9" s="4"/>
      <c r="E9" s="4"/>
      <c r="F9" s="4"/>
      <c r="G9" s="4"/>
      <c r="H9" s="4"/>
    </row>
    <row r="10" spans="1:14" x14ac:dyDescent="0.2">
      <c r="A10" s="422" t="s">
        <v>3</v>
      </c>
      <c r="B10" s="8">
        <v>3.15</v>
      </c>
      <c r="C10" s="8">
        <v>2.4630000000000001</v>
      </c>
      <c r="D10" s="8">
        <v>2.9460000000000002</v>
      </c>
      <c r="E10" s="8">
        <v>2.5499999999999998</v>
      </c>
      <c r="F10" s="8">
        <v>3.036</v>
      </c>
      <c r="G10" s="8">
        <v>2.532</v>
      </c>
      <c r="H10" s="8">
        <v>2.2229999999999999</v>
      </c>
    </row>
    <row r="11" spans="1:14" x14ac:dyDescent="0.2">
      <c r="A11" s="422" t="s">
        <v>4</v>
      </c>
      <c r="B11" s="8">
        <v>3.097</v>
      </c>
      <c r="C11" s="8">
        <v>2.3740000000000001</v>
      </c>
      <c r="D11" s="8">
        <v>2.91</v>
      </c>
      <c r="E11" s="8">
        <v>2.4769999999999999</v>
      </c>
      <c r="F11" s="8">
        <v>2.9860000000000002</v>
      </c>
      <c r="G11" s="8">
        <v>2.488</v>
      </c>
      <c r="H11" s="8">
        <v>2.177</v>
      </c>
    </row>
    <row r="12" spans="1:14" x14ac:dyDescent="0.2">
      <c r="A12" s="422" t="s">
        <v>1</v>
      </c>
      <c r="B12" s="4"/>
      <c r="C12" s="4"/>
      <c r="D12" s="4"/>
      <c r="E12" s="4"/>
      <c r="F12" s="4"/>
      <c r="G12" s="4"/>
      <c r="H12" s="4"/>
      <c r="N12" s="403"/>
    </row>
    <row r="13" spans="1:14" x14ac:dyDescent="0.2">
      <c r="A13" s="422" t="s">
        <v>1</v>
      </c>
      <c r="C13" s="327"/>
      <c r="D13" s="327"/>
      <c r="E13" s="327" t="s">
        <v>24</v>
      </c>
      <c r="F13" s="4"/>
      <c r="G13" s="4"/>
      <c r="H13" s="4"/>
    </row>
    <row r="14" spans="1:14" x14ac:dyDescent="0.2">
      <c r="A14" s="422" t="s">
        <v>1</v>
      </c>
      <c r="B14" s="4"/>
      <c r="C14" s="4"/>
      <c r="D14" s="4"/>
      <c r="E14" s="4"/>
      <c r="F14" s="4"/>
      <c r="G14" s="4"/>
      <c r="H14" s="4"/>
    </row>
    <row r="15" spans="1:14" x14ac:dyDescent="0.2">
      <c r="A15" s="422" t="s">
        <v>5</v>
      </c>
      <c r="B15" s="9">
        <v>7237</v>
      </c>
      <c r="C15" s="9">
        <v>7507.4978938500426</v>
      </c>
      <c r="D15" s="9">
        <v>7692</v>
      </c>
      <c r="E15" s="9">
        <f>E20/E11*100</f>
        <v>7472.91077916835</v>
      </c>
      <c r="F15" s="9">
        <f>F20/F11*100</f>
        <v>7619.3569993302081</v>
      </c>
      <c r="G15" s="9">
        <f>G20/G11*100</f>
        <v>7708.8424437299036</v>
      </c>
      <c r="H15" s="9">
        <f>H20/H11*100</f>
        <v>7585.8520900321555</v>
      </c>
    </row>
    <row r="16" spans="1:14" x14ac:dyDescent="0.2">
      <c r="A16" s="422" t="s">
        <v>1</v>
      </c>
      <c r="B16" s="4"/>
      <c r="C16" s="4"/>
      <c r="D16" s="4"/>
      <c r="E16" s="4"/>
      <c r="F16" s="4"/>
      <c r="G16" s="381"/>
      <c r="H16" s="381"/>
    </row>
    <row r="17" spans="1:8" x14ac:dyDescent="0.2">
      <c r="A17" s="422" t="s">
        <v>1</v>
      </c>
      <c r="C17" s="7"/>
      <c r="D17" s="7"/>
      <c r="E17" s="7" t="s">
        <v>25</v>
      </c>
      <c r="F17" s="4"/>
      <c r="G17" s="4"/>
      <c r="H17" s="4"/>
    </row>
    <row r="18" spans="1:8" x14ac:dyDescent="0.2">
      <c r="A18" s="422" t="s">
        <v>1</v>
      </c>
      <c r="B18" s="4"/>
      <c r="C18" s="4"/>
      <c r="D18" s="4"/>
      <c r="E18" s="4"/>
      <c r="F18" s="4"/>
      <c r="G18" s="4"/>
      <c r="H18" s="4"/>
    </row>
    <row r="19" spans="1:8" x14ac:dyDescent="0.2">
      <c r="A19" s="422" t="s">
        <v>6</v>
      </c>
      <c r="B19" s="11">
        <v>46.468000000000046</v>
      </c>
      <c r="C19" s="11">
        <v>46.046000000000049</v>
      </c>
      <c r="D19" s="11">
        <v>29.381</v>
      </c>
      <c r="E19" s="11">
        <f>D35</f>
        <v>44.850999999999999</v>
      </c>
      <c r="F19" s="11">
        <f>E35</f>
        <v>28.661999999999999</v>
      </c>
      <c r="G19" s="11">
        <f>F35</f>
        <v>43.675999999999959</v>
      </c>
      <c r="H19" s="11">
        <f>G35</f>
        <v>39.723999999999933</v>
      </c>
    </row>
    <row r="20" spans="1:8" x14ac:dyDescent="0.2">
      <c r="A20" s="422" t="s">
        <v>7</v>
      </c>
      <c r="B20" s="11">
        <v>224.14500000000001</v>
      </c>
      <c r="C20" s="11">
        <v>178.22800000000001</v>
      </c>
      <c r="D20" s="11">
        <v>223.833</v>
      </c>
      <c r="E20" s="11">
        <v>185.10400000000001</v>
      </c>
      <c r="F20" s="11">
        <v>227.51400000000001</v>
      </c>
      <c r="G20" s="11">
        <v>191.79599999999999</v>
      </c>
      <c r="H20" s="11">
        <v>165.14400000000001</v>
      </c>
    </row>
    <row r="21" spans="1:8" x14ac:dyDescent="0.2">
      <c r="A21" s="422" t="s">
        <v>8</v>
      </c>
      <c r="B21" s="11">
        <v>23.462</v>
      </c>
      <c r="C21" s="11">
        <v>27.541</v>
      </c>
      <c r="D21" s="11">
        <v>28.984999999999999</v>
      </c>
      <c r="E21" s="11">
        <v>37.348999999999997</v>
      </c>
      <c r="F21" s="11">
        <v>34.073</v>
      </c>
      <c r="G21" s="11">
        <v>37.776000000000003</v>
      </c>
      <c r="H21" s="11">
        <v>44</v>
      </c>
    </row>
    <row r="22" spans="1:8" x14ac:dyDescent="0.2">
      <c r="A22" s="422" t="s">
        <v>9</v>
      </c>
      <c r="B22" s="11">
        <f t="shared" ref="B22:G22" si="0">B19+B20+B21</f>
        <v>294.07500000000005</v>
      </c>
      <c r="C22" s="11">
        <f t="shared" si="0"/>
        <v>251.81500000000005</v>
      </c>
      <c r="D22" s="11">
        <f t="shared" si="0"/>
        <v>282.19900000000001</v>
      </c>
      <c r="E22" s="11">
        <f t="shared" si="0"/>
        <v>267.30400000000003</v>
      </c>
      <c r="F22" s="11">
        <f t="shared" si="0"/>
        <v>290.24899999999997</v>
      </c>
      <c r="G22" s="11">
        <f t="shared" si="0"/>
        <v>273.24799999999993</v>
      </c>
      <c r="H22" s="11">
        <f>H19+H20+H21</f>
        <v>248.86799999999994</v>
      </c>
    </row>
    <row r="23" spans="1:8" x14ac:dyDescent="0.2">
      <c r="A23" s="422" t="s">
        <v>1</v>
      </c>
      <c r="B23" s="11"/>
      <c r="C23" s="11"/>
      <c r="D23" s="11"/>
      <c r="E23" s="11"/>
      <c r="F23" s="11"/>
      <c r="G23" s="11"/>
      <c r="H23" s="11"/>
    </row>
    <row r="24" spans="1:8" x14ac:dyDescent="0.2">
      <c r="A24" s="422" t="s">
        <v>10</v>
      </c>
      <c r="B24" s="11"/>
      <c r="C24" s="11"/>
      <c r="D24" s="11"/>
      <c r="E24" s="11"/>
      <c r="F24" s="11"/>
      <c r="G24" s="11"/>
      <c r="H24" s="11"/>
    </row>
    <row r="25" spans="1:8" x14ac:dyDescent="0.2">
      <c r="A25" s="422" t="s">
        <v>21</v>
      </c>
      <c r="B25" s="11">
        <v>131.26300000000001</v>
      </c>
      <c r="C25" s="11">
        <f>C27-C26</f>
        <v>133.11499999999998</v>
      </c>
      <c r="D25" s="11">
        <f>D27-D26</f>
        <v>142.149</v>
      </c>
      <c r="E25" s="11">
        <f>E27-E26</f>
        <v>142.04499999999999</v>
      </c>
      <c r="F25" s="11">
        <f>F27-F26</f>
        <v>151.066</v>
      </c>
      <c r="G25" s="11">
        <f>G27-G26</f>
        <v>149.559</v>
      </c>
      <c r="H25" s="11" t="s">
        <v>31</v>
      </c>
    </row>
    <row r="26" spans="1:8" x14ac:dyDescent="0.2">
      <c r="A26" s="422" t="s">
        <v>11</v>
      </c>
      <c r="B26" s="11">
        <v>1.97</v>
      </c>
      <c r="C26" s="11">
        <v>2.2999999999999998</v>
      </c>
      <c r="D26" s="11">
        <v>2</v>
      </c>
      <c r="E26" s="11">
        <v>2.4</v>
      </c>
      <c r="F26" s="11">
        <v>2</v>
      </c>
      <c r="G26" s="11">
        <v>1.8</v>
      </c>
      <c r="H26" s="11" t="s">
        <v>31</v>
      </c>
    </row>
    <row r="27" spans="1:8" x14ac:dyDescent="0.2">
      <c r="A27" s="423" t="s">
        <v>12</v>
      </c>
      <c r="B27" s="11">
        <v>133.233</v>
      </c>
      <c r="C27" s="11">
        <v>135.41499999999999</v>
      </c>
      <c r="D27" s="11">
        <v>144.149</v>
      </c>
      <c r="E27" s="11">
        <v>144.44499999999999</v>
      </c>
      <c r="F27" s="11">
        <v>153.066</v>
      </c>
      <c r="G27" s="11">
        <v>151.35900000000001</v>
      </c>
      <c r="H27" s="11">
        <v>141</v>
      </c>
    </row>
    <row r="28" spans="1:8" x14ac:dyDescent="0.2">
      <c r="A28" s="422" t="s">
        <v>1</v>
      </c>
      <c r="B28" s="11"/>
      <c r="C28" s="11"/>
      <c r="D28" s="11"/>
      <c r="E28" s="11"/>
      <c r="F28" s="11"/>
      <c r="G28" s="11"/>
      <c r="H28" s="11"/>
    </row>
    <row r="29" spans="1:8" x14ac:dyDescent="0.2">
      <c r="A29" s="422" t="s">
        <v>13</v>
      </c>
      <c r="B29" s="11">
        <v>114.79600000000001</v>
      </c>
      <c r="C29" s="11">
        <v>87.019000000000005</v>
      </c>
      <c r="D29" s="11">
        <v>93.198999999999998</v>
      </c>
      <c r="E29" s="11">
        <v>94.197000000000003</v>
      </c>
      <c r="F29" s="11">
        <v>93.507000000000005</v>
      </c>
      <c r="G29" s="11">
        <v>82.165000000000006</v>
      </c>
      <c r="H29" s="11">
        <f>H30+H31</f>
        <v>77</v>
      </c>
    </row>
    <row r="30" spans="1:8" x14ac:dyDescent="0.2">
      <c r="A30" s="422" t="s">
        <v>14</v>
      </c>
      <c r="B30" s="11">
        <v>40.366999999999997</v>
      </c>
      <c r="C30" s="11">
        <v>28.844999999999999</v>
      </c>
      <c r="D30" s="11">
        <v>33.253</v>
      </c>
      <c r="E30" s="11">
        <v>31.344999999999999</v>
      </c>
      <c r="F30" s="11">
        <v>34.619999999999997</v>
      </c>
      <c r="G30" s="11">
        <v>28.26</v>
      </c>
      <c r="H30" s="11">
        <v>29</v>
      </c>
    </row>
    <row r="31" spans="1:8" x14ac:dyDescent="0.2">
      <c r="A31" s="422" t="s">
        <v>400</v>
      </c>
      <c r="B31" s="11">
        <v>74.429000000000002</v>
      </c>
      <c r="C31" s="11">
        <v>58.173999999999999</v>
      </c>
      <c r="D31" s="11">
        <v>59.945999999999998</v>
      </c>
      <c r="E31" s="11">
        <v>62.851999999999997</v>
      </c>
      <c r="F31" s="11">
        <v>58.887</v>
      </c>
      <c r="G31" s="11">
        <v>53.905999999999999</v>
      </c>
      <c r="H31" s="11">
        <v>48</v>
      </c>
    </row>
    <row r="32" spans="1:8" x14ac:dyDescent="0.2">
      <c r="A32" s="16"/>
      <c r="B32" s="11"/>
      <c r="C32" s="11"/>
      <c r="D32" s="11"/>
      <c r="E32" s="11"/>
      <c r="F32" s="11"/>
      <c r="G32" s="11"/>
      <c r="H32" s="11"/>
    </row>
    <row r="33" spans="1:8" x14ac:dyDescent="0.2">
      <c r="A33" s="422" t="s">
        <v>15</v>
      </c>
      <c r="B33" s="11">
        <v>248.029</v>
      </c>
      <c r="C33" s="11">
        <f t="shared" ref="C33:H33" si="1">C27+C29</f>
        <v>222.434</v>
      </c>
      <c r="D33" s="11">
        <f t="shared" si="1"/>
        <v>237.34800000000001</v>
      </c>
      <c r="E33" s="11">
        <f t="shared" si="1"/>
        <v>238.642</v>
      </c>
      <c r="F33" s="11">
        <f t="shared" si="1"/>
        <v>246.57300000000001</v>
      </c>
      <c r="G33" s="11">
        <f t="shared" si="1"/>
        <v>233.524</v>
      </c>
      <c r="H33" s="11">
        <f t="shared" si="1"/>
        <v>218</v>
      </c>
    </row>
    <row r="34" spans="1:8" x14ac:dyDescent="0.2">
      <c r="A34" s="422" t="s">
        <v>1</v>
      </c>
      <c r="B34" s="11"/>
      <c r="C34" s="11"/>
      <c r="D34" s="11"/>
      <c r="E34" s="11"/>
      <c r="F34" s="11"/>
      <c r="G34" s="11"/>
      <c r="H34" s="11"/>
    </row>
    <row r="35" spans="1:8" x14ac:dyDescent="0.2">
      <c r="A35" s="422" t="s">
        <v>16</v>
      </c>
      <c r="B35" s="11">
        <v>46.046000000000049</v>
      </c>
      <c r="C35" s="11">
        <v>29.381</v>
      </c>
      <c r="D35" s="11">
        <v>44.850999999999999</v>
      </c>
      <c r="E35" s="11">
        <v>28.661999999999999</v>
      </c>
      <c r="F35" s="11">
        <f>F22-F33</f>
        <v>43.675999999999959</v>
      </c>
      <c r="G35" s="11">
        <f>G22-G33</f>
        <v>39.723999999999933</v>
      </c>
      <c r="H35" s="11">
        <f>H22-H33</f>
        <v>30.867999999999938</v>
      </c>
    </row>
    <row r="36" spans="1:8" x14ac:dyDescent="0.2">
      <c r="A36" s="16"/>
      <c r="B36" s="11"/>
      <c r="C36" s="11"/>
      <c r="D36" s="11"/>
      <c r="E36" s="11"/>
      <c r="F36" s="11"/>
      <c r="G36" s="11"/>
      <c r="H36" s="11"/>
    </row>
    <row r="37" spans="1:8" x14ac:dyDescent="0.2">
      <c r="A37" s="422" t="s">
        <v>1</v>
      </c>
      <c r="C37" s="7"/>
      <c r="D37" s="7"/>
      <c r="E37" s="7" t="s">
        <v>26</v>
      </c>
      <c r="F37" s="4"/>
      <c r="G37" s="4"/>
      <c r="H37" s="4"/>
    </row>
    <row r="38" spans="1:8" x14ac:dyDescent="0.2">
      <c r="A38" s="422" t="s">
        <v>1</v>
      </c>
      <c r="B38" s="4"/>
      <c r="C38" s="4"/>
      <c r="D38" s="4"/>
      <c r="E38" s="4"/>
      <c r="F38" s="4"/>
      <c r="G38" s="4"/>
      <c r="H38" s="4"/>
    </row>
    <row r="39" spans="1:8" x14ac:dyDescent="0.2">
      <c r="A39" s="423" t="s">
        <v>17</v>
      </c>
      <c r="B39" s="424">
        <v>18.564764604139054</v>
      </c>
      <c r="C39" s="424">
        <f t="shared" ref="C39:H39" si="2">C35/C33*100</f>
        <v>13.208861954557308</v>
      </c>
      <c r="D39" s="424">
        <f t="shared" si="2"/>
        <v>18.896725483256652</v>
      </c>
      <c r="E39" s="424">
        <f t="shared" si="2"/>
        <v>12.010459181535522</v>
      </c>
      <c r="F39" s="424">
        <f t="shared" si="2"/>
        <v>17.71321271996527</v>
      </c>
      <c r="G39" s="424">
        <f t="shared" si="2"/>
        <v>17.010671280039709</v>
      </c>
      <c r="H39" s="424">
        <f t="shared" si="2"/>
        <v>14.159633027522908</v>
      </c>
    </row>
    <row r="40" spans="1:8" x14ac:dyDescent="0.2">
      <c r="A40" s="16"/>
      <c r="B40" s="4"/>
      <c r="C40" s="4"/>
      <c r="D40" s="4"/>
      <c r="E40" s="4"/>
      <c r="F40" s="4"/>
      <c r="G40" s="4"/>
      <c r="H40" s="4"/>
    </row>
    <row r="41" spans="1:8" x14ac:dyDescent="0.2">
      <c r="A41" s="16"/>
      <c r="C41" s="425"/>
      <c r="D41" s="425"/>
      <c r="E41" s="425" t="s">
        <v>27</v>
      </c>
      <c r="F41" s="4"/>
      <c r="G41" s="4"/>
      <c r="H41" s="4"/>
    </row>
    <row r="42" spans="1:8" x14ac:dyDescent="0.2">
      <c r="A42" s="422" t="s">
        <v>18</v>
      </c>
      <c r="B42" s="6"/>
      <c r="C42" s="6"/>
      <c r="D42" s="6"/>
      <c r="E42" s="6"/>
      <c r="F42" s="6"/>
      <c r="G42" s="6"/>
      <c r="H42" s="6"/>
    </row>
    <row r="43" spans="1:8" x14ac:dyDescent="0.2">
      <c r="A43" s="422" t="s">
        <v>22</v>
      </c>
      <c r="B43" s="6">
        <v>10.4</v>
      </c>
      <c r="C43" s="6">
        <v>12.9</v>
      </c>
      <c r="D43" s="6">
        <v>12.6</v>
      </c>
      <c r="E43" s="6">
        <v>13.6</v>
      </c>
      <c r="F43" s="6">
        <v>14.4</v>
      </c>
      <c r="G43" s="6">
        <v>15.7</v>
      </c>
      <c r="H43" s="6">
        <v>19.399999999999999</v>
      </c>
    </row>
    <row r="44" spans="1:8" x14ac:dyDescent="0.2">
      <c r="A44" s="422" t="s">
        <v>1</v>
      </c>
      <c r="B44" s="4"/>
      <c r="C44" s="4"/>
      <c r="D44" s="4"/>
      <c r="E44" s="4"/>
      <c r="F44" s="4"/>
      <c r="G44" s="4"/>
      <c r="H44" s="4"/>
    </row>
    <row r="45" spans="1:8" x14ac:dyDescent="0.2">
      <c r="A45" s="16"/>
      <c r="C45" s="7"/>
      <c r="D45" s="7"/>
      <c r="E45" s="7" t="s">
        <v>26</v>
      </c>
      <c r="F45" s="4"/>
      <c r="G45" s="4"/>
      <c r="H45" s="4"/>
    </row>
    <row r="46" spans="1:8" x14ac:dyDescent="0.2">
      <c r="A46" s="422" t="s">
        <v>19</v>
      </c>
      <c r="B46" s="4"/>
      <c r="C46" s="4"/>
      <c r="D46" s="4"/>
      <c r="E46" s="4"/>
      <c r="F46" s="4"/>
      <c r="G46" s="4"/>
      <c r="H46" s="4"/>
    </row>
    <row r="47" spans="1:8" x14ac:dyDescent="0.2">
      <c r="A47" s="426" t="s">
        <v>20</v>
      </c>
      <c r="B47" s="5">
        <v>70</v>
      </c>
      <c r="C47" s="5">
        <v>70</v>
      </c>
      <c r="D47" s="5">
        <v>70</v>
      </c>
      <c r="E47" s="5">
        <v>70</v>
      </c>
      <c r="F47" s="5">
        <v>70</v>
      </c>
      <c r="G47" s="5">
        <v>70</v>
      </c>
      <c r="H47" s="5">
        <v>70</v>
      </c>
    </row>
    <row r="48" spans="1:8" x14ac:dyDescent="0.2">
      <c r="A48" s="10" t="s">
        <v>477</v>
      </c>
      <c r="B48" s="4"/>
      <c r="C48" s="4"/>
      <c r="D48" s="4"/>
      <c r="E48" s="4"/>
      <c r="F48" s="4"/>
      <c r="G48" s="404"/>
      <c r="H48" s="404"/>
    </row>
    <row r="49" spans="1:8" x14ac:dyDescent="0.2">
      <c r="A49" s="10" t="s">
        <v>428</v>
      </c>
      <c r="B49" s="4"/>
      <c r="C49" s="4"/>
      <c r="D49" s="4"/>
      <c r="E49" s="4"/>
      <c r="F49" s="4"/>
      <c r="G49" s="4"/>
      <c r="H49" s="4"/>
    </row>
    <row r="50" spans="1:8" x14ac:dyDescent="0.2">
      <c r="A50" s="10" t="s">
        <v>427</v>
      </c>
      <c r="B50" s="4"/>
      <c r="C50" s="4"/>
      <c r="D50" s="4"/>
      <c r="E50" s="4"/>
      <c r="F50" s="4"/>
      <c r="G50" s="4"/>
      <c r="H50" s="4"/>
    </row>
    <row r="51" spans="1:8" x14ac:dyDescent="0.2">
      <c r="A51" s="3" t="s">
        <v>399</v>
      </c>
      <c r="B51" s="4"/>
      <c r="C51" s="4"/>
      <c r="D51" s="4"/>
      <c r="E51" s="4"/>
      <c r="F51" s="4"/>
      <c r="G51" s="4"/>
      <c r="H51" s="4"/>
    </row>
    <row r="52" spans="1:8" x14ac:dyDescent="0.2">
      <c r="A52" s="399" t="s">
        <v>486</v>
      </c>
      <c r="B52" s="4"/>
      <c r="C52" s="4"/>
      <c r="D52" s="4"/>
      <c r="E52" s="4"/>
      <c r="F52" s="4"/>
      <c r="G52" s="4"/>
      <c r="H52" s="4"/>
    </row>
    <row r="53" spans="1:8" x14ac:dyDescent="0.2">
      <c r="A53" s="1"/>
      <c r="B53" s="2"/>
      <c r="C53" s="2"/>
      <c r="D53" s="2"/>
      <c r="E53" s="2"/>
      <c r="F53" s="2"/>
      <c r="G53" s="2"/>
      <c r="H53" s="2"/>
    </row>
    <row r="54" spans="1:8" x14ac:dyDescent="0.2">
      <c r="A54" s="1"/>
      <c r="B54" s="2"/>
      <c r="C54" s="2"/>
      <c r="D54" s="2"/>
      <c r="E54" s="2"/>
      <c r="F54" s="2"/>
      <c r="G54" s="2"/>
      <c r="H54" s="2"/>
    </row>
    <row r="55" spans="1:8" x14ac:dyDescent="0.2">
      <c r="A55" s="1"/>
      <c r="B55" s="2"/>
      <c r="C55" s="2"/>
      <c r="D55" s="2"/>
      <c r="E55" s="2"/>
      <c r="F55" s="2"/>
      <c r="G55" s="2"/>
      <c r="H55" s="2"/>
    </row>
    <row r="56" spans="1:8" x14ac:dyDescent="0.2">
      <c r="A56" s="1"/>
      <c r="B56" s="2"/>
      <c r="C56" s="2"/>
      <c r="D56" s="2"/>
      <c r="E56" s="2"/>
      <c r="F56" s="2"/>
      <c r="G56" s="2"/>
      <c r="H56" s="2"/>
    </row>
  </sheetData>
  <mergeCells count="1">
    <mergeCell ref="A1:D3"/>
  </mergeCells>
  <printOptions horizontalCentered="1"/>
  <pageMargins left="0.5" right="0.5" top="0.75" bottom="0.75" header="0.3" footer="0.3"/>
  <pageSetup scale="9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7" transitionEvaluation="1" codeName="Sheet9">
    <pageSetUpPr fitToPage="1"/>
  </sheetPr>
  <dimension ref="A1:Z213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1" sqref="A11"/>
    </sheetView>
  </sheetViews>
  <sheetFormatPr defaultColWidth="9.6640625" defaultRowHeight="11.4" x14ac:dyDescent="0.2"/>
  <cols>
    <col min="1" max="1" width="16.21875" style="360" customWidth="1"/>
    <col min="2" max="3" width="12" style="224" customWidth="1"/>
    <col min="4" max="4" width="1.77734375" style="224" customWidth="1"/>
    <col min="5" max="5" width="12.21875" style="226" customWidth="1"/>
    <col min="6" max="6" width="1.6640625" style="224" customWidth="1"/>
    <col min="7" max="7" width="8.109375" style="111" customWidth="1"/>
    <col min="8" max="8" width="13.109375" style="224" customWidth="1"/>
    <col min="9" max="9" width="11" style="225" customWidth="1"/>
    <col min="10" max="10" width="9.6640625" style="224" customWidth="1"/>
    <col min="11" max="11" width="10.33203125" style="224" customWidth="1"/>
    <col min="12" max="12" width="10" style="224" customWidth="1"/>
    <col min="13" max="13" width="11.44140625" style="224" customWidth="1"/>
    <col min="14" max="16384" width="9.6640625" style="224"/>
  </cols>
  <sheetData>
    <row r="1" spans="1:26" s="360" customFormat="1" x14ac:dyDescent="0.2">
      <c r="A1" s="645" t="s">
        <v>446</v>
      </c>
      <c r="B1" s="646"/>
      <c r="C1" s="646"/>
      <c r="D1" s="646"/>
      <c r="E1" s="646"/>
      <c r="F1" s="646"/>
      <c r="G1" s="647"/>
      <c r="H1" s="646"/>
      <c r="I1" s="646"/>
      <c r="J1" s="646"/>
      <c r="K1" s="646"/>
      <c r="L1" s="646"/>
      <c r="M1" s="648"/>
    </row>
    <row r="2" spans="1:26" s="238" customFormat="1" ht="12" customHeight="1" x14ac:dyDescent="0.2">
      <c r="A2" s="649"/>
      <c r="B2" s="361"/>
      <c r="C2" s="361" t="s">
        <v>208</v>
      </c>
      <c r="D2" s="361"/>
      <c r="E2" s="361"/>
      <c r="F2" s="361"/>
      <c r="G2" s="373"/>
      <c r="H2" s="361"/>
      <c r="I2" s="361"/>
      <c r="J2" s="361"/>
      <c r="K2" s="361"/>
      <c r="L2" s="361"/>
      <c r="M2" s="650"/>
    </row>
    <row r="3" spans="1:26" s="238" customFormat="1" ht="12" customHeight="1" thickBot="1" x14ac:dyDescent="0.25">
      <c r="A3" s="649" t="s">
        <v>207</v>
      </c>
      <c r="B3" s="361" t="s">
        <v>206</v>
      </c>
      <c r="C3" s="361" t="s">
        <v>206</v>
      </c>
      <c r="D3" s="361"/>
      <c r="E3" s="361" t="s">
        <v>205</v>
      </c>
      <c r="F3" s="361"/>
      <c r="G3" s="374"/>
      <c r="H3" s="362" t="s">
        <v>204</v>
      </c>
      <c r="I3" s="362" t="s">
        <v>386</v>
      </c>
      <c r="J3" s="362"/>
      <c r="K3" s="362"/>
      <c r="L3" s="362"/>
      <c r="M3" s="650" t="s">
        <v>203</v>
      </c>
    </row>
    <row r="4" spans="1:26" s="238" customFormat="1" ht="12" customHeight="1" x14ac:dyDescent="0.2">
      <c r="A4" s="649" t="s">
        <v>202</v>
      </c>
      <c r="B4" s="361" t="s">
        <v>201</v>
      </c>
      <c r="C4" s="361" t="s">
        <v>201</v>
      </c>
      <c r="D4" s="361"/>
      <c r="E4" s="361" t="s">
        <v>200</v>
      </c>
      <c r="F4" s="361"/>
      <c r="G4" s="373" t="s">
        <v>384</v>
      </c>
      <c r="H4" s="363" t="s">
        <v>424</v>
      </c>
      <c r="I4" s="363" t="s">
        <v>422</v>
      </c>
      <c r="J4" s="363">
        <v>0.15</v>
      </c>
      <c r="K4" s="363">
        <v>0.25</v>
      </c>
      <c r="L4" s="361" t="s">
        <v>199</v>
      </c>
      <c r="M4" s="651">
        <v>0.05</v>
      </c>
    </row>
    <row r="5" spans="1:26" s="238" customFormat="1" ht="13.5" customHeight="1" x14ac:dyDescent="0.2">
      <c r="A5" s="649" t="s">
        <v>119</v>
      </c>
      <c r="B5" s="361" t="s">
        <v>198</v>
      </c>
      <c r="C5" s="361" t="s">
        <v>197</v>
      </c>
      <c r="D5" s="361"/>
      <c r="E5" s="361" t="s">
        <v>196</v>
      </c>
      <c r="F5" s="361"/>
      <c r="G5" s="373" t="s">
        <v>385</v>
      </c>
      <c r="H5" s="361" t="s">
        <v>195</v>
      </c>
      <c r="I5" s="361" t="s">
        <v>194</v>
      </c>
      <c r="J5" s="361" t="s">
        <v>193</v>
      </c>
      <c r="K5" s="361" t="s">
        <v>191</v>
      </c>
      <c r="L5" s="361" t="s">
        <v>192</v>
      </c>
      <c r="M5" s="650" t="s">
        <v>191</v>
      </c>
    </row>
    <row r="6" spans="1:26" ht="3.75" customHeight="1" x14ac:dyDescent="0.2">
      <c r="A6" s="649"/>
      <c r="B6" s="239"/>
      <c r="C6" s="239"/>
      <c r="D6" s="239"/>
      <c r="E6" s="652"/>
      <c r="F6" s="239"/>
      <c r="G6" s="653"/>
      <c r="H6" s="239"/>
      <c r="I6" s="654"/>
      <c r="J6" s="239"/>
      <c r="K6" s="239"/>
      <c r="L6" s="239"/>
      <c r="M6" s="655"/>
      <c r="P6" s="230"/>
    </row>
    <row r="7" spans="1:26" ht="12" customHeight="1" x14ac:dyDescent="0.2">
      <c r="A7" s="649"/>
      <c r="B7" s="239"/>
      <c r="C7" s="239"/>
      <c r="D7" s="239"/>
      <c r="E7" s="652"/>
      <c r="F7" s="239"/>
      <c r="G7" s="653"/>
      <c r="H7" s="656" t="s">
        <v>190</v>
      </c>
      <c r="I7" s="654"/>
      <c r="J7" s="239"/>
      <c r="K7" s="239"/>
      <c r="L7" s="239"/>
      <c r="M7" s="655"/>
      <c r="P7" s="230"/>
      <c r="Z7" s="230"/>
    </row>
    <row r="8" spans="1:26" ht="4.5" customHeight="1" x14ac:dyDescent="0.2">
      <c r="A8" s="649"/>
      <c r="B8" s="239"/>
      <c r="C8" s="239"/>
      <c r="D8" s="239"/>
      <c r="E8" s="652"/>
      <c r="F8" s="239"/>
      <c r="G8" s="653"/>
      <c r="H8" s="239"/>
      <c r="I8" s="654"/>
      <c r="J8" s="239"/>
      <c r="K8" s="239"/>
      <c r="L8" s="239"/>
      <c r="M8" s="655"/>
      <c r="P8" s="230"/>
    </row>
    <row r="9" spans="1:26" ht="12" hidden="1" customHeight="1" x14ac:dyDescent="0.2">
      <c r="A9" s="649" t="s">
        <v>189</v>
      </c>
      <c r="B9" s="657">
        <v>267</v>
      </c>
      <c r="C9" s="657">
        <v>334</v>
      </c>
      <c r="D9" s="657"/>
      <c r="E9" s="658">
        <v>285</v>
      </c>
      <c r="F9" s="657"/>
      <c r="G9" s="659"/>
      <c r="H9" s="657">
        <v>174</v>
      </c>
      <c r="I9" s="657">
        <v>202</v>
      </c>
      <c r="J9" s="657">
        <v>160</v>
      </c>
      <c r="K9" s="657"/>
      <c r="L9" s="657">
        <v>141</v>
      </c>
      <c r="M9" s="660">
        <v>176</v>
      </c>
    </row>
    <row r="10" spans="1:26" s="237" customFormat="1" ht="12.75" customHeight="1" x14ac:dyDescent="0.2">
      <c r="A10" s="649" t="s">
        <v>30</v>
      </c>
      <c r="B10" s="376">
        <v>559.9083333333333</v>
      </c>
      <c r="C10" s="376">
        <v>339.22916666666669</v>
      </c>
      <c r="D10" s="376"/>
      <c r="E10" s="383">
        <v>702.91666666666663</v>
      </c>
      <c r="F10" s="376"/>
      <c r="G10" s="376">
        <v>1054</v>
      </c>
      <c r="H10" s="376">
        <v>592</v>
      </c>
      <c r="I10" s="376">
        <v>586.66666666666663</v>
      </c>
      <c r="J10" s="376">
        <v>571</v>
      </c>
      <c r="K10" s="376">
        <v>557</v>
      </c>
      <c r="L10" s="376">
        <v>520.83333333333337</v>
      </c>
      <c r="M10" s="661">
        <v>476.75</v>
      </c>
    </row>
    <row r="11" spans="1:26" s="237" customFormat="1" ht="12.75" customHeight="1" x14ac:dyDescent="0.2">
      <c r="A11" s="649" t="s">
        <v>188</v>
      </c>
      <c r="B11" s="376">
        <v>614.83333333333337</v>
      </c>
      <c r="C11" s="376">
        <v>371.75</v>
      </c>
      <c r="D11" s="376"/>
      <c r="E11" s="383">
        <v>702.75</v>
      </c>
      <c r="F11" s="376"/>
      <c r="G11" s="376">
        <v>1098</v>
      </c>
      <c r="H11" s="376">
        <v>564.83333333333337</v>
      </c>
      <c r="I11" s="376">
        <v>568.25</v>
      </c>
      <c r="J11" s="376">
        <v>527.5</v>
      </c>
      <c r="K11" s="376">
        <v>523</v>
      </c>
      <c r="L11" s="376">
        <v>514.66666666666663</v>
      </c>
      <c r="M11" s="661">
        <v>410.16666666666669</v>
      </c>
    </row>
    <row r="12" spans="1:26" s="237" customFormat="1" ht="9.9" customHeight="1" x14ac:dyDescent="0.2">
      <c r="A12" s="649" t="s">
        <v>187</v>
      </c>
      <c r="B12" s="376">
        <v>588.25</v>
      </c>
      <c r="C12" s="376">
        <v>379.66666666666669</v>
      </c>
      <c r="D12" s="376"/>
      <c r="E12" s="376">
        <v>838.18181818181813</v>
      </c>
      <c r="F12" s="376"/>
      <c r="G12" s="376">
        <v>1036</v>
      </c>
      <c r="H12" s="376">
        <v>428</v>
      </c>
      <c r="I12" s="376">
        <v>441.16666666666669</v>
      </c>
      <c r="J12" s="376">
        <v>386</v>
      </c>
      <c r="K12" s="376">
        <v>375</v>
      </c>
      <c r="L12" s="376">
        <v>349.16666666666669</v>
      </c>
      <c r="M12" s="661">
        <v>399</v>
      </c>
    </row>
    <row r="13" spans="1:26" s="237" customFormat="1" ht="12.75" customHeight="1" x14ac:dyDescent="0.2">
      <c r="A13" s="649" t="s">
        <v>186</v>
      </c>
      <c r="B13" s="376">
        <v>505.5</v>
      </c>
      <c r="C13" s="376">
        <v>277.75</v>
      </c>
      <c r="D13" s="376"/>
      <c r="E13" s="376">
        <v>911.33333333333337</v>
      </c>
      <c r="F13" s="376"/>
      <c r="G13" s="376">
        <v>932</v>
      </c>
      <c r="H13" s="376">
        <v>419.75</v>
      </c>
      <c r="I13" s="376">
        <v>407.91666666666669</v>
      </c>
      <c r="J13" s="376">
        <v>385.125</v>
      </c>
      <c r="K13" s="376">
        <v>369</v>
      </c>
      <c r="L13" s="376">
        <v>328.16666666666669</v>
      </c>
      <c r="M13" s="661">
        <v>389</v>
      </c>
    </row>
    <row r="14" spans="1:26" s="237" customFormat="1" ht="12.75" customHeight="1" x14ac:dyDescent="0.2">
      <c r="A14" s="649" t="s">
        <v>35</v>
      </c>
      <c r="B14" s="376">
        <v>521.66666666666663</v>
      </c>
      <c r="C14" s="376">
        <v>284.25</v>
      </c>
      <c r="D14" s="376"/>
      <c r="E14" s="376">
        <v>767.5</v>
      </c>
      <c r="F14" s="376"/>
      <c r="G14" s="376">
        <v>750</v>
      </c>
      <c r="H14" s="376">
        <v>386</v>
      </c>
      <c r="I14" s="376">
        <v>380.83333333333331</v>
      </c>
      <c r="J14" s="376">
        <v>366.25</v>
      </c>
      <c r="K14" s="376">
        <v>370</v>
      </c>
      <c r="L14" s="376">
        <v>321</v>
      </c>
      <c r="M14" s="661">
        <v>364.16666666666669</v>
      </c>
    </row>
    <row r="15" spans="1:26" s="237" customFormat="1" ht="5.0999999999999996" customHeight="1" x14ac:dyDescent="0.2">
      <c r="A15" s="649"/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661"/>
    </row>
    <row r="16" spans="1:26" s="237" customFormat="1" ht="12.75" customHeight="1" x14ac:dyDescent="0.2">
      <c r="A16" s="649" t="s">
        <v>185</v>
      </c>
      <c r="B16" s="376">
        <v>479</v>
      </c>
      <c r="C16" s="376">
        <v>266</v>
      </c>
      <c r="D16" s="376"/>
      <c r="E16" s="376">
        <v>622</v>
      </c>
      <c r="F16" s="376"/>
      <c r="G16" s="376">
        <v>691</v>
      </c>
      <c r="H16" s="376">
        <v>409</v>
      </c>
      <c r="I16" s="376">
        <v>412</v>
      </c>
      <c r="J16" s="376">
        <v>387</v>
      </c>
      <c r="K16" s="376">
        <v>376</v>
      </c>
      <c r="L16" s="395" t="s">
        <v>174</v>
      </c>
      <c r="M16" s="661">
        <v>350</v>
      </c>
    </row>
    <row r="17" spans="1:13" s="237" customFormat="1" ht="12.9" customHeight="1" x14ac:dyDescent="0.2">
      <c r="A17" s="649" t="s">
        <v>184</v>
      </c>
      <c r="B17" s="376">
        <v>474</v>
      </c>
      <c r="C17" s="376">
        <v>250</v>
      </c>
      <c r="D17" s="376"/>
      <c r="E17" s="376">
        <v>618</v>
      </c>
      <c r="F17" s="376"/>
      <c r="G17" s="376">
        <v>669</v>
      </c>
      <c r="H17" s="376">
        <v>388</v>
      </c>
      <c r="I17" s="376">
        <v>384</v>
      </c>
      <c r="J17" s="376">
        <v>366</v>
      </c>
      <c r="K17" s="376">
        <v>361</v>
      </c>
      <c r="L17" s="395" t="s">
        <v>174</v>
      </c>
      <c r="M17" s="661">
        <v>334</v>
      </c>
    </row>
    <row r="18" spans="1:13" s="237" customFormat="1" ht="12.9" customHeight="1" x14ac:dyDescent="0.2">
      <c r="A18" s="649" t="s">
        <v>183</v>
      </c>
      <c r="B18" s="376">
        <v>470</v>
      </c>
      <c r="C18" s="376">
        <v>256</v>
      </c>
      <c r="D18" s="376"/>
      <c r="E18" s="376">
        <v>621</v>
      </c>
      <c r="F18" s="376"/>
      <c r="G18" s="376">
        <v>644</v>
      </c>
      <c r="H18" s="376">
        <v>373</v>
      </c>
      <c r="I18" s="376">
        <v>367</v>
      </c>
      <c r="J18" s="376">
        <v>351</v>
      </c>
      <c r="K18" s="376">
        <v>329</v>
      </c>
      <c r="L18" s="395" t="s">
        <v>174</v>
      </c>
      <c r="M18" s="661">
        <v>345</v>
      </c>
    </row>
    <row r="19" spans="1:13" s="237" customFormat="1" ht="12.9" customHeight="1" x14ac:dyDescent="0.2">
      <c r="A19" s="649" t="s">
        <v>182</v>
      </c>
      <c r="B19" s="376">
        <v>463</v>
      </c>
      <c r="C19" s="376">
        <v>249</v>
      </c>
      <c r="D19" s="376"/>
      <c r="E19" s="376">
        <v>618</v>
      </c>
      <c r="F19" s="376"/>
      <c r="G19" s="376">
        <v>555</v>
      </c>
      <c r="H19" s="376">
        <v>367</v>
      </c>
      <c r="I19" s="376">
        <v>359</v>
      </c>
      <c r="J19" s="376">
        <v>342</v>
      </c>
      <c r="K19" s="376">
        <v>339</v>
      </c>
      <c r="L19" s="395" t="s">
        <v>174</v>
      </c>
      <c r="M19" s="661">
        <v>346</v>
      </c>
    </row>
    <row r="20" spans="1:13" s="237" customFormat="1" ht="12.9" customHeight="1" x14ac:dyDescent="0.2">
      <c r="A20" s="649" t="s">
        <v>181</v>
      </c>
      <c r="B20" s="376">
        <v>455</v>
      </c>
      <c r="C20" s="376">
        <v>245</v>
      </c>
      <c r="D20" s="376"/>
      <c r="E20" s="376">
        <v>597</v>
      </c>
      <c r="F20" s="376"/>
      <c r="G20" s="376">
        <v>593</v>
      </c>
      <c r="H20" s="376">
        <v>380</v>
      </c>
      <c r="I20" s="376">
        <v>368</v>
      </c>
      <c r="J20" s="376">
        <v>355</v>
      </c>
      <c r="K20" s="376">
        <v>346</v>
      </c>
      <c r="L20" s="395" t="s">
        <v>174</v>
      </c>
      <c r="M20" s="661">
        <v>337</v>
      </c>
    </row>
    <row r="21" spans="1:13" s="237" customFormat="1" ht="12.9" customHeight="1" x14ac:dyDescent="0.2">
      <c r="A21" s="649" t="s">
        <v>180</v>
      </c>
      <c r="B21" s="376">
        <v>453</v>
      </c>
      <c r="C21" s="376">
        <v>244</v>
      </c>
      <c r="D21" s="376"/>
      <c r="E21" s="376">
        <v>575</v>
      </c>
      <c r="F21" s="376"/>
      <c r="G21" s="376">
        <v>594</v>
      </c>
      <c r="H21" s="376">
        <v>382</v>
      </c>
      <c r="I21" s="376">
        <v>373</v>
      </c>
      <c r="J21" s="376">
        <v>355</v>
      </c>
      <c r="K21" s="376">
        <v>346</v>
      </c>
      <c r="L21" s="395" t="s">
        <v>174</v>
      </c>
      <c r="M21" s="661">
        <v>340</v>
      </c>
    </row>
    <row r="22" spans="1:13" s="237" customFormat="1" ht="12.9" customHeight="1" x14ac:dyDescent="0.2">
      <c r="A22" s="649" t="s">
        <v>179</v>
      </c>
      <c r="B22" s="376">
        <v>460</v>
      </c>
      <c r="C22" s="376">
        <v>245</v>
      </c>
      <c r="D22" s="376"/>
      <c r="E22" s="376">
        <v>575</v>
      </c>
      <c r="F22" s="376"/>
      <c r="G22" s="376">
        <v>605</v>
      </c>
      <c r="H22" s="376">
        <v>376</v>
      </c>
      <c r="I22" s="376">
        <v>369</v>
      </c>
      <c r="J22" s="376">
        <v>349</v>
      </c>
      <c r="K22" s="376">
        <v>344</v>
      </c>
      <c r="L22" s="395" t="s">
        <v>174</v>
      </c>
      <c r="M22" s="661">
        <v>353</v>
      </c>
    </row>
    <row r="23" spans="1:13" s="237" customFormat="1" ht="12.9" customHeight="1" x14ac:dyDescent="0.2">
      <c r="A23" s="649" t="s">
        <v>178</v>
      </c>
      <c r="B23" s="376">
        <v>460</v>
      </c>
      <c r="C23" s="376">
        <v>244</v>
      </c>
      <c r="D23" s="376"/>
      <c r="E23" s="376">
        <v>575</v>
      </c>
      <c r="F23" s="376"/>
      <c r="G23" s="376">
        <v>590</v>
      </c>
      <c r="H23" s="376">
        <v>377</v>
      </c>
      <c r="I23" s="376">
        <v>367</v>
      </c>
      <c r="J23" s="376">
        <v>348</v>
      </c>
      <c r="K23" s="376">
        <v>341</v>
      </c>
      <c r="L23" s="395" t="s">
        <v>174</v>
      </c>
      <c r="M23" s="661">
        <v>357</v>
      </c>
    </row>
    <row r="24" spans="1:13" s="237" customFormat="1" ht="12.9" customHeight="1" x14ac:dyDescent="0.2">
      <c r="A24" s="649" t="s">
        <v>177</v>
      </c>
      <c r="B24" s="376">
        <v>465</v>
      </c>
      <c r="C24" s="376">
        <v>241</v>
      </c>
      <c r="D24" s="376"/>
      <c r="E24" s="376">
        <v>591</v>
      </c>
      <c r="F24" s="376"/>
      <c r="G24" s="376">
        <v>596</v>
      </c>
      <c r="H24" s="376">
        <v>384</v>
      </c>
      <c r="I24" s="376">
        <v>375</v>
      </c>
      <c r="J24" s="376">
        <v>356</v>
      </c>
      <c r="K24" s="376">
        <v>346</v>
      </c>
      <c r="L24" s="395" t="s">
        <v>174</v>
      </c>
      <c r="M24" s="661">
        <v>350</v>
      </c>
    </row>
    <row r="25" spans="1:13" s="237" customFormat="1" ht="12.9" customHeight="1" x14ac:dyDescent="0.2">
      <c r="A25" s="649" t="s">
        <v>176</v>
      </c>
      <c r="B25" s="376">
        <v>485</v>
      </c>
      <c r="C25" s="376">
        <v>244</v>
      </c>
      <c r="D25" s="376"/>
      <c r="E25" s="376">
        <v>603</v>
      </c>
      <c r="F25" s="376"/>
      <c r="G25" s="376">
        <v>641</v>
      </c>
      <c r="H25" s="376">
        <v>414</v>
      </c>
      <c r="I25" s="376">
        <v>405</v>
      </c>
      <c r="J25" s="376">
        <v>384</v>
      </c>
      <c r="K25" s="376">
        <v>367</v>
      </c>
      <c r="L25" s="395" t="s">
        <v>174</v>
      </c>
      <c r="M25" s="661">
        <v>360</v>
      </c>
    </row>
    <row r="26" spans="1:13" s="237" customFormat="1" ht="12.9" customHeight="1" x14ac:dyDescent="0.2">
      <c r="A26" s="649" t="s">
        <v>175</v>
      </c>
      <c r="B26" s="382">
        <v>500</v>
      </c>
      <c r="C26" s="382">
        <v>275</v>
      </c>
      <c r="D26" s="382"/>
      <c r="E26" s="382">
        <v>613</v>
      </c>
      <c r="F26" s="376"/>
      <c r="G26" s="376">
        <v>714</v>
      </c>
      <c r="H26" s="376">
        <v>455</v>
      </c>
      <c r="I26" s="376">
        <v>447</v>
      </c>
      <c r="J26" s="376">
        <v>428</v>
      </c>
      <c r="K26" s="376">
        <v>404</v>
      </c>
      <c r="L26" s="395" t="s">
        <v>174</v>
      </c>
      <c r="M26" s="662">
        <v>405</v>
      </c>
    </row>
    <row r="27" spans="1:13" s="237" customFormat="1" ht="12.9" customHeight="1" x14ac:dyDescent="0.2">
      <c r="A27" s="649" t="s">
        <v>285</v>
      </c>
      <c r="B27" s="382">
        <v>514</v>
      </c>
      <c r="C27" s="382">
        <v>284</v>
      </c>
      <c r="D27" s="382"/>
      <c r="E27" s="382">
        <v>725</v>
      </c>
      <c r="F27" s="376"/>
      <c r="G27" s="376">
        <v>790</v>
      </c>
      <c r="H27" s="376">
        <v>424</v>
      </c>
      <c r="I27" s="376">
        <v>418</v>
      </c>
      <c r="J27" s="376">
        <v>394</v>
      </c>
      <c r="K27" s="376">
        <v>378</v>
      </c>
      <c r="L27" s="395" t="s">
        <v>174</v>
      </c>
      <c r="M27" s="662">
        <v>409</v>
      </c>
    </row>
    <row r="28" spans="1:13" s="237" customFormat="1" ht="5.4" customHeight="1" x14ac:dyDescent="0.2">
      <c r="A28" s="649"/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96"/>
      <c r="M28" s="661"/>
    </row>
    <row r="29" spans="1:13" s="237" customFormat="1" ht="12.75" customHeight="1" x14ac:dyDescent="0.2">
      <c r="A29" s="649" t="s">
        <v>292</v>
      </c>
      <c r="B29" s="376">
        <v>474</v>
      </c>
      <c r="C29" s="376">
        <f>AVERAGE(C16:C27)</f>
        <v>253.58333333333334</v>
      </c>
      <c r="D29" s="376"/>
      <c r="E29" s="376">
        <f>AVERAGE(E16:E27)</f>
        <v>611.08333333333337</v>
      </c>
      <c r="F29" s="376"/>
      <c r="G29" s="376">
        <v>640</v>
      </c>
      <c r="H29" s="376">
        <f>AVERAGE(H16:H27)</f>
        <v>394.08333333333331</v>
      </c>
      <c r="I29" s="376">
        <f>AVERAGE(I16:I27)</f>
        <v>387</v>
      </c>
      <c r="J29" s="376">
        <f>AVERAGE(J16:J27)</f>
        <v>367.91666666666669</v>
      </c>
      <c r="K29" s="376">
        <f>AVERAGE(K16:K27)</f>
        <v>356.41666666666669</v>
      </c>
      <c r="L29" s="395" t="s">
        <v>174</v>
      </c>
      <c r="M29" s="661">
        <f>AVERAGE(M16:M27)</f>
        <v>357.16666666666669</v>
      </c>
    </row>
    <row r="30" spans="1:13" s="237" customFormat="1" ht="3.6" customHeight="1" x14ac:dyDescent="0.2">
      <c r="A30" s="649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95"/>
      <c r="M30" s="661"/>
    </row>
    <row r="31" spans="1:13" s="237" customFormat="1" ht="12.9" customHeight="1" x14ac:dyDescent="0.2">
      <c r="A31" s="649" t="s">
        <v>293</v>
      </c>
      <c r="B31" s="382">
        <v>543</v>
      </c>
      <c r="C31" s="382">
        <v>300</v>
      </c>
      <c r="D31" s="382"/>
      <c r="E31" s="382">
        <v>725</v>
      </c>
      <c r="F31" s="376"/>
      <c r="G31" s="376">
        <v>909</v>
      </c>
      <c r="H31" s="376">
        <v>406</v>
      </c>
      <c r="I31" s="376">
        <v>405</v>
      </c>
      <c r="J31" s="376">
        <v>373</v>
      </c>
      <c r="K31" s="376">
        <v>359</v>
      </c>
      <c r="L31" s="395" t="s">
        <v>174</v>
      </c>
      <c r="M31" s="662">
        <v>400</v>
      </c>
    </row>
    <row r="32" spans="1:13" s="237" customFormat="1" ht="12.9" customHeight="1" x14ac:dyDescent="0.2">
      <c r="A32" s="649" t="s">
        <v>294</v>
      </c>
      <c r="B32" s="382">
        <v>548</v>
      </c>
      <c r="C32" s="382">
        <v>305</v>
      </c>
      <c r="D32" s="382"/>
      <c r="E32" s="382">
        <v>748</v>
      </c>
      <c r="F32" s="376"/>
      <c r="G32" s="376">
        <v>1015</v>
      </c>
      <c r="H32" s="376">
        <v>413</v>
      </c>
      <c r="I32" s="376">
        <v>414</v>
      </c>
      <c r="J32" s="376">
        <v>380</v>
      </c>
      <c r="K32" s="376">
        <v>363</v>
      </c>
      <c r="L32" s="395" t="s">
        <v>174</v>
      </c>
      <c r="M32" s="662">
        <v>389</v>
      </c>
    </row>
    <row r="33" spans="1:13" s="237" customFormat="1" ht="13.5" customHeight="1" x14ac:dyDescent="0.2">
      <c r="A33" s="649" t="s">
        <v>295</v>
      </c>
      <c r="B33" s="382">
        <v>563</v>
      </c>
      <c r="C33" s="382">
        <v>316</v>
      </c>
      <c r="D33" s="382"/>
      <c r="E33" s="382">
        <v>818</v>
      </c>
      <c r="F33" s="376"/>
      <c r="G33" s="376">
        <v>922</v>
      </c>
      <c r="H33" s="376">
        <v>403</v>
      </c>
      <c r="I33" s="376">
        <v>407</v>
      </c>
      <c r="J33" s="376">
        <v>370</v>
      </c>
      <c r="K33" s="376">
        <v>355</v>
      </c>
      <c r="L33" s="395" t="s">
        <v>174</v>
      </c>
      <c r="M33" s="662">
        <v>396</v>
      </c>
    </row>
    <row r="34" spans="1:13" s="237" customFormat="1" ht="13.5" customHeight="1" x14ac:dyDescent="0.2">
      <c r="A34" s="649" t="s">
        <v>296</v>
      </c>
      <c r="B34" s="382">
        <v>565</v>
      </c>
      <c r="C34" s="382">
        <v>315</v>
      </c>
      <c r="D34" s="382"/>
      <c r="E34" s="382">
        <v>848</v>
      </c>
      <c r="F34" s="376"/>
      <c r="G34" s="376">
        <v>906</v>
      </c>
      <c r="H34" s="376">
        <v>404</v>
      </c>
      <c r="I34" s="376">
        <v>405</v>
      </c>
      <c r="J34" s="376">
        <v>374</v>
      </c>
      <c r="K34" s="376">
        <v>359</v>
      </c>
      <c r="L34" s="395" t="s">
        <v>174</v>
      </c>
      <c r="M34" s="662">
        <v>403</v>
      </c>
    </row>
    <row r="35" spans="1:13" s="237" customFormat="1" ht="12" customHeight="1" x14ac:dyDescent="0.2">
      <c r="A35" s="649" t="s">
        <v>297</v>
      </c>
      <c r="B35" s="382">
        <v>573</v>
      </c>
      <c r="C35" s="382">
        <v>315</v>
      </c>
      <c r="D35" s="382"/>
      <c r="E35" s="382">
        <v>848</v>
      </c>
      <c r="F35" s="376"/>
      <c r="G35" s="376">
        <v>988</v>
      </c>
      <c r="H35" s="376">
        <v>410</v>
      </c>
      <c r="I35" s="376">
        <v>408</v>
      </c>
      <c r="J35" s="376">
        <v>383</v>
      </c>
      <c r="K35" s="376">
        <v>366</v>
      </c>
      <c r="L35" s="395" t="s">
        <v>174</v>
      </c>
      <c r="M35" s="662">
        <v>390</v>
      </c>
    </row>
    <row r="36" spans="1:13" s="237" customFormat="1" ht="12" customHeight="1" x14ac:dyDescent="0.2">
      <c r="A36" s="649" t="s">
        <v>298</v>
      </c>
      <c r="B36" s="382">
        <v>585</v>
      </c>
      <c r="C36" s="382">
        <v>297</v>
      </c>
      <c r="D36" s="382"/>
      <c r="E36" s="382">
        <v>868</v>
      </c>
      <c r="F36" s="376"/>
      <c r="G36" s="376">
        <v>1010</v>
      </c>
      <c r="H36" s="376">
        <v>433</v>
      </c>
      <c r="I36" s="376">
        <v>429</v>
      </c>
      <c r="J36" s="376">
        <v>413</v>
      </c>
      <c r="K36" s="376">
        <v>408</v>
      </c>
      <c r="L36" s="395" t="s">
        <v>174</v>
      </c>
      <c r="M36" s="662">
        <v>417</v>
      </c>
    </row>
    <row r="37" spans="1:13" s="237" customFormat="1" ht="12" customHeight="1" x14ac:dyDescent="0.2">
      <c r="A37" s="649" t="s">
        <v>299</v>
      </c>
      <c r="B37" s="382">
        <v>590</v>
      </c>
      <c r="C37" s="382">
        <v>300</v>
      </c>
      <c r="D37" s="382"/>
      <c r="E37" s="382">
        <v>885</v>
      </c>
      <c r="F37" s="376"/>
      <c r="G37" s="376">
        <v>1126</v>
      </c>
      <c r="H37" s="376">
        <v>422</v>
      </c>
      <c r="I37" s="376">
        <v>414</v>
      </c>
      <c r="J37" s="376">
        <v>394</v>
      </c>
      <c r="K37" s="376">
        <v>386</v>
      </c>
      <c r="L37" s="395" t="s">
        <v>174</v>
      </c>
      <c r="M37" s="662">
        <v>423</v>
      </c>
    </row>
    <row r="38" spans="1:13" s="237" customFormat="1" ht="12" customHeight="1" x14ac:dyDescent="0.2">
      <c r="A38" s="649" t="s">
        <v>300</v>
      </c>
      <c r="B38" s="382">
        <v>593</v>
      </c>
      <c r="C38" s="382">
        <v>311</v>
      </c>
      <c r="D38" s="382"/>
      <c r="E38" s="382">
        <v>903</v>
      </c>
      <c r="F38" s="376"/>
      <c r="G38" s="376">
        <v>1083</v>
      </c>
      <c r="H38" s="376">
        <v>420</v>
      </c>
      <c r="I38" s="376">
        <v>411</v>
      </c>
      <c r="J38" s="376">
        <v>396</v>
      </c>
      <c r="K38" s="376">
        <v>392</v>
      </c>
      <c r="L38" s="395" t="s">
        <v>174</v>
      </c>
      <c r="M38" s="662">
        <v>419</v>
      </c>
    </row>
    <row r="39" spans="1:13" s="237" customFormat="1" ht="12" customHeight="1" x14ac:dyDescent="0.2">
      <c r="A39" s="649" t="s">
        <v>301</v>
      </c>
      <c r="B39" s="382">
        <v>590</v>
      </c>
      <c r="C39" s="382">
        <v>325</v>
      </c>
      <c r="D39" s="382"/>
      <c r="E39" s="382">
        <v>932</v>
      </c>
      <c r="F39" s="376"/>
      <c r="G39" s="376">
        <v>1102</v>
      </c>
      <c r="H39" s="376">
        <v>442</v>
      </c>
      <c r="I39" s="376">
        <v>432</v>
      </c>
      <c r="J39" s="376">
        <v>425</v>
      </c>
      <c r="K39" s="376">
        <v>423</v>
      </c>
      <c r="L39" s="395" t="s">
        <v>174</v>
      </c>
      <c r="M39" s="662">
        <v>435</v>
      </c>
    </row>
    <row r="40" spans="1:13" s="237" customFormat="1" ht="12" customHeight="1" x14ac:dyDescent="0.2">
      <c r="A40" s="649" t="s">
        <v>289</v>
      </c>
      <c r="B40" s="382">
        <v>620</v>
      </c>
      <c r="C40" s="382">
        <v>324</v>
      </c>
      <c r="D40" s="382"/>
      <c r="E40" s="382">
        <v>948</v>
      </c>
      <c r="F40" s="376"/>
      <c r="G40" s="376">
        <v>1130</v>
      </c>
      <c r="H40" s="376">
        <v>448</v>
      </c>
      <c r="I40" s="376">
        <v>433</v>
      </c>
      <c r="J40" s="376">
        <v>432</v>
      </c>
      <c r="K40" s="376">
        <v>430</v>
      </c>
      <c r="L40" s="395" t="s">
        <v>174</v>
      </c>
      <c r="M40" s="662">
        <v>459</v>
      </c>
    </row>
    <row r="41" spans="1:13" s="237" customFormat="1" ht="12" customHeight="1" x14ac:dyDescent="0.2">
      <c r="A41" s="649" t="s">
        <v>291</v>
      </c>
      <c r="B41" s="382">
        <v>620</v>
      </c>
      <c r="C41" s="382">
        <v>325</v>
      </c>
      <c r="D41" s="382"/>
      <c r="E41" s="382">
        <v>948</v>
      </c>
      <c r="F41" s="376"/>
      <c r="G41" s="376">
        <v>1201</v>
      </c>
      <c r="H41" s="376">
        <v>426</v>
      </c>
      <c r="I41" s="376">
        <v>412</v>
      </c>
      <c r="J41" s="376">
        <v>408</v>
      </c>
      <c r="K41" s="376">
        <v>406</v>
      </c>
      <c r="L41" s="395" t="s">
        <v>174</v>
      </c>
      <c r="M41" s="662">
        <v>448</v>
      </c>
    </row>
    <row r="42" spans="1:13" s="237" customFormat="1" ht="12" customHeight="1" x14ac:dyDescent="0.2">
      <c r="A42" s="649" t="s">
        <v>302</v>
      </c>
      <c r="B42" s="382">
        <v>615</v>
      </c>
      <c r="C42" s="382">
        <v>323</v>
      </c>
      <c r="D42" s="382"/>
      <c r="E42" s="382">
        <v>948</v>
      </c>
      <c r="F42" s="376"/>
      <c r="G42" s="376">
        <v>1092</v>
      </c>
      <c r="H42" s="376">
        <v>393</v>
      </c>
      <c r="I42" s="376">
        <v>378</v>
      </c>
      <c r="J42" s="376">
        <v>374</v>
      </c>
      <c r="K42" s="376">
        <v>372</v>
      </c>
      <c r="L42" s="395" t="s">
        <v>174</v>
      </c>
      <c r="M42" s="662">
        <v>399</v>
      </c>
    </row>
    <row r="43" spans="1:13" s="237" customFormat="1" ht="5.4" customHeight="1" x14ac:dyDescent="0.2">
      <c r="A43" s="649"/>
      <c r="B43" s="382"/>
      <c r="C43" s="382"/>
      <c r="D43" s="382"/>
      <c r="E43" s="382"/>
      <c r="F43" s="376"/>
      <c r="G43" s="376"/>
      <c r="H43" s="376"/>
      <c r="I43" s="376"/>
      <c r="J43" s="376"/>
      <c r="K43" s="376"/>
      <c r="L43" s="395"/>
      <c r="M43" s="662"/>
    </row>
    <row r="44" spans="1:13" s="237" customFormat="1" ht="12.75" customHeight="1" x14ac:dyDescent="0.2">
      <c r="A44" s="649" t="s">
        <v>37</v>
      </c>
      <c r="B44" s="376">
        <f>AVERAGE(B31:B42)</f>
        <v>583.75</v>
      </c>
      <c r="C44" s="376">
        <f>AVERAGE(C31:C42)</f>
        <v>313</v>
      </c>
      <c r="D44" s="376"/>
      <c r="E44" s="376">
        <f>AVERAGE(E31:E42)</f>
        <v>868.25</v>
      </c>
      <c r="F44" s="376"/>
      <c r="G44" s="376">
        <v>1040</v>
      </c>
      <c r="H44" s="376">
        <f>AVERAGE(H31:H42)</f>
        <v>418.33333333333331</v>
      </c>
      <c r="I44" s="376">
        <f>AVERAGE(I31:I42)</f>
        <v>412.33333333333331</v>
      </c>
      <c r="J44" s="376">
        <f>AVERAGE(J31:J42)</f>
        <v>393.5</v>
      </c>
      <c r="K44" s="376">
        <f>AVERAGE(K31:K42)</f>
        <v>384.91666666666669</v>
      </c>
      <c r="L44" s="395" t="s">
        <v>174</v>
      </c>
      <c r="M44" s="661">
        <f>AVERAGE(M31:M42)</f>
        <v>414.83333333333331</v>
      </c>
    </row>
    <row r="45" spans="1:13" s="237" customFormat="1" ht="5.4" customHeight="1" x14ac:dyDescent="0.2">
      <c r="A45" s="649"/>
      <c r="B45" s="376"/>
      <c r="C45" s="376"/>
      <c r="D45" s="376"/>
      <c r="E45" s="376"/>
      <c r="F45" s="376"/>
      <c r="G45" s="376"/>
      <c r="H45" s="376"/>
      <c r="I45" s="376"/>
      <c r="J45" s="376"/>
      <c r="K45" s="376"/>
      <c r="L45" s="395"/>
      <c r="M45" s="661"/>
    </row>
    <row r="46" spans="1:13" s="237" customFormat="1" ht="12" customHeight="1" x14ac:dyDescent="0.2">
      <c r="A46" s="649" t="s">
        <v>303</v>
      </c>
      <c r="B46" s="382">
        <v>575</v>
      </c>
      <c r="C46" s="382">
        <v>289</v>
      </c>
      <c r="D46" s="382"/>
      <c r="E46" s="382">
        <v>936</v>
      </c>
      <c r="F46" s="376"/>
      <c r="G46" s="376">
        <v>1013</v>
      </c>
      <c r="H46" s="376">
        <v>398</v>
      </c>
      <c r="I46" s="376">
        <v>385</v>
      </c>
      <c r="J46" s="376">
        <v>381</v>
      </c>
      <c r="K46" s="376">
        <v>379</v>
      </c>
      <c r="L46" s="395" t="s">
        <v>174</v>
      </c>
      <c r="M46" s="662">
        <v>396</v>
      </c>
    </row>
    <row r="47" spans="1:13" s="237" customFormat="1" ht="12" customHeight="1" x14ac:dyDescent="0.2">
      <c r="A47" s="649" t="s">
        <v>304</v>
      </c>
      <c r="B47" s="382">
        <v>550</v>
      </c>
      <c r="C47" s="382">
        <v>280</v>
      </c>
      <c r="D47" s="382"/>
      <c r="E47" s="382">
        <v>913</v>
      </c>
      <c r="F47" s="376"/>
      <c r="G47" s="376">
        <v>1030</v>
      </c>
      <c r="H47" s="376">
        <v>395</v>
      </c>
      <c r="I47" s="376">
        <v>383</v>
      </c>
      <c r="J47" s="376">
        <v>378</v>
      </c>
      <c r="K47" s="376">
        <v>376</v>
      </c>
      <c r="L47" s="395" t="s">
        <v>174</v>
      </c>
      <c r="M47" s="662">
        <v>396</v>
      </c>
    </row>
    <row r="48" spans="1:13" s="237" customFormat="1" ht="12" customHeight="1" x14ac:dyDescent="0.2">
      <c r="A48" s="649" t="s">
        <v>306</v>
      </c>
      <c r="B48" s="382">
        <v>548</v>
      </c>
      <c r="C48" s="382">
        <v>283</v>
      </c>
      <c r="D48" s="382"/>
      <c r="E48" s="382">
        <v>855</v>
      </c>
      <c r="F48" s="376"/>
      <c r="G48" s="376">
        <v>1052</v>
      </c>
      <c r="H48" s="376">
        <v>401</v>
      </c>
      <c r="I48" s="376">
        <v>392</v>
      </c>
      <c r="J48" s="376">
        <v>383</v>
      </c>
      <c r="K48" s="376">
        <v>382</v>
      </c>
      <c r="L48" s="395" t="s">
        <v>174</v>
      </c>
      <c r="M48" s="662">
        <v>409</v>
      </c>
    </row>
    <row r="49" spans="1:13" s="237" customFormat="1" ht="12" customHeight="1" x14ac:dyDescent="0.2">
      <c r="A49" s="649" t="s">
        <v>307</v>
      </c>
      <c r="B49" s="382">
        <v>550</v>
      </c>
      <c r="C49" s="382">
        <v>294</v>
      </c>
      <c r="D49" s="382"/>
      <c r="E49" s="382">
        <v>810</v>
      </c>
      <c r="F49" s="376"/>
      <c r="G49" s="376">
        <v>1063</v>
      </c>
      <c r="H49" s="383">
        <v>392</v>
      </c>
      <c r="I49" s="383">
        <v>387</v>
      </c>
      <c r="J49" s="383">
        <v>375</v>
      </c>
      <c r="K49" s="383">
        <v>373</v>
      </c>
      <c r="L49" s="395" t="s">
        <v>174</v>
      </c>
      <c r="M49" s="662">
        <v>413</v>
      </c>
    </row>
    <row r="50" spans="1:13" s="237" customFormat="1" ht="12" customHeight="1" x14ac:dyDescent="0.2">
      <c r="A50" s="649" t="s">
        <v>309</v>
      </c>
      <c r="B50" s="382">
        <v>550</v>
      </c>
      <c r="C50" s="382">
        <v>300</v>
      </c>
      <c r="D50" s="382"/>
      <c r="E50" s="382">
        <v>800</v>
      </c>
      <c r="F50" s="376"/>
      <c r="G50" s="376">
        <v>1036</v>
      </c>
      <c r="H50" s="383">
        <v>393</v>
      </c>
      <c r="I50" s="383">
        <v>385</v>
      </c>
      <c r="J50" s="383">
        <v>376</v>
      </c>
      <c r="K50" s="383">
        <v>374</v>
      </c>
      <c r="L50" s="395" t="s">
        <v>174</v>
      </c>
      <c r="M50" s="663">
        <v>396</v>
      </c>
    </row>
    <row r="51" spans="1:13" s="237" customFormat="1" ht="12" customHeight="1" x14ac:dyDescent="0.2">
      <c r="A51" s="649" t="s">
        <v>308</v>
      </c>
      <c r="B51" s="382">
        <v>543</v>
      </c>
      <c r="C51" s="382">
        <v>275</v>
      </c>
      <c r="D51" s="382"/>
      <c r="E51" s="382">
        <v>900</v>
      </c>
      <c r="F51" s="376"/>
      <c r="G51" s="376">
        <v>1073</v>
      </c>
      <c r="H51" s="383">
        <v>403</v>
      </c>
      <c r="I51" s="383">
        <v>392</v>
      </c>
      <c r="J51" s="383">
        <v>386</v>
      </c>
      <c r="K51" s="383">
        <v>384</v>
      </c>
      <c r="L51" s="395" t="s">
        <v>174</v>
      </c>
      <c r="M51" s="662">
        <v>359</v>
      </c>
    </row>
    <row r="52" spans="1:13" s="237" customFormat="1" ht="12" customHeight="1" x14ac:dyDescent="0.2">
      <c r="A52" s="649" t="s">
        <v>310</v>
      </c>
      <c r="B52" s="382">
        <v>521</v>
      </c>
      <c r="C52" s="382">
        <v>274</v>
      </c>
      <c r="D52" s="382"/>
      <c r="E52" s="382">
        <v>900</v>
      </c>
      <c r="F52" s="376"/>
      <c r="G52" s="376">
        <v>1113</v>
      </c>
      <c r="H52" s="384">
        <v>394</v>
      </c>
      <c r="I52" s="384">
        <v>391</v>
      </c>
      <c r="J52" s="384">
        <v>377</v>
      </c>
      <c r="K52" s="384">
        <v>375</v>
      </c>
      <c r="L52" s="395" t="s">
        <v>174</v>
      </c>
      <c r="M52" s="662">
        <v>344</v>
      </c>
    </row>
    <row r="53" spans="1:13" s="237" customFormat="1" ht="12" customHeight="1" x14ac:dyDescent="0.2">
      <c r="A53" s="649" t="s">
        <v>312</v>
      </c>
      <c r="B53" s="382">
        <v>525</v>
      </c>
      <c r="C53" s="382">
        <v>283</v>
      </c>
      <c r="D53" s="382"/>
      <c r="E53" s="382">
        <v>900</v>
      </c>
      <c r="F53" s="376"/>
      <c r="G53" s="376">
        <v>1099</v>
      </c>
      <c r="H53" s="384">
        <v>392</v>
      </c>
      <c r="I53" s="384">
        <v>383</v>
      </c>
      <c r="J53" s="384">
        <v>375</v>
      </c>
      <c r="K53" s="384">
        <v>373</v>
      </c>
      <c r="L53" s="395" t="s">
        <v>174</v>
      </c>
      <c r="M53" s="662">
        <v>349</v>
      </c>
    </row>
    <row r="54" spans="1:13" s="237" customFormat="1" ht="12" customHeight="1" x14ac:dyDescent="0.2">
      <c r="A54" s="649" t="s">
        <v>313</v>
      </c>
      <c r="B54" s="382">
        <v>514</v>
      </c>
      <c r="C54" s="382">
        <v>273</v>
      </c>
      <c r="D54" s="382"/>
      <c r="E54" s="382">
        <v>882</v>
      </c>
      <c r="F54" s="376"/>
      <c r="G54" s="376">
        <v>1089</v>
      </c>
      <c r="H54" s="384">
        <v>405</v>
      </c>
      <c r="I54" s="384">
        <v>396</v>
      </c>
      <c r="J54" s="384">
        <v>389</v>
      </c>
      <c r="K54" s="384">
        <v>386</v>
      </c>
      <c r="L54" s="395" t="s">
        <v>174</v>
      </c>
      <c r="M54" s="662">
        <v>362</v>
      </c>
    </row>
    <row r="55" spans="1:13" s="237" customFormat="1" ht="12" customHeight="1" x14ac:dyDescent="0.2">
      <c r="A55" s="649" t="s">
        <v>323</v>
      </c>
      <c r="B55" s="382">
        <v>515</v>
      </c>
      <c r="C55" s="382">
        <v>285</v>
      </c>
      <c r="D55" s="382"/>
      <c r="E55" s="382">
        <v>848</v>
      </c>
      <c r="F55" s="376"/>
      <c r="G55" s="376">
        <v>1093</v>
      </c>
      <c r="H55" s="384">
        <v>400</v>
      </c>
      <c r="I55" s="384">
        <v>391</v>
      </c>
      <c r="J55" s="384">
        <v>383</v>
      </c>
      <c r="K55" s="384">
        <v>381</v>
      </c>
      <c r="L55" s="395" t="s">
        <v>174</v>
      </c>
      <c r="M55" s="662">
        <v>371</v>
      </c>
    </row>
    <row r="56" spans="1:13" s="237" customFormat="1" ht="12" customHeight="1" x14ac:dyDescent="0.2">
      <c r="A56" s="649" t="s">
        <v>315</v>
      </c>
      <c r="B56" s="382">
        <v>512</v>
      </c>
      <c r="C56" s="382">
        <v>290</v>
      </c>
      <c r="D56" s="382"/>
      <c r="E56" s="382">
        <v>825</v>
      </c>
      <c r="F56" s="376"/>
      <c r="G56" s="376">
        <v>1091</v>
      </c>
      <c r="H56" s="384">
        <v>405</v>
      </c>
      <c r="I56" s="384">
        <v>396</v>
      </c>
      <c r="J56" s="384">
        <v>389</v>
      </c>
      <c r="K56" s="384">
        <v>387</v>
      </c>
      <c r="L56" s="395" t="s">
        <v>174</v>
      </c>
      <c r="M56" s="662">
        <v>375</v>
      </c>
    </row>
    <row r="57" spans="1:13" s="237" customFormat="1" ht="12" customHeight="1" x14ac:dyDescent="0.2">
      <c r="A57" s="649" t="s">
        <v>317</v>
      </c>
      <c r="B57" s="382">
        <v>545</v>
      </c>
      <c r="C57" s="382">
        <v>297</v>
      </c>
      <c r="D57" s="382"/>
      <c r="E57" s="382">
        <v>825</v>
      </c>
      <c r="F57" s="376"/>
      <c r="G57" s="376">
        <v>1084</v>
      </c>
      <c r="H57" s="384">
        <v>405</v>
      </c>
      <c r="I57" s="384">
        <v>396</v>
      </c>
      <c r="J57" s="384">
        <v>388</v>
      </c>
      <c r="K57" s="384">
        <v>386</v>
      </c>
      <c r="L57" s="395" t="s">
        <v>174</v>
      </c>
      <c r="M57" s="662">
        <v>377</v>
      </c>
    </row>
    <row r="58" spans="1:13" s="237" customFormat="1" ht="3.9" customHeight="1" x14ac:dyDescent="0.2">
      <c r="A58" s="649"/>
      <c r="B58" s="382"/>
      <c r="C58" s="382"/>
      <c r="D58" s="382"/>
      <c r="E58" s="382"/>
      <c r="F58" s="376"/>
      <c r="G58" s="376"/>
      <c r="H58" s="383"/>
      <c r="I58" s="383"/>
      <c r="J58" s="383"/>
      <c r="K58" s="383"/>
      <c r="L58" s="395"/>
      <c r="M58" s="662"/>
    </row>
    <row r="59" spans="1:13" s="237" customFormat="1" ht="12.75" customHeight="1" x14ac:dyDescent="0.2">
      <c r="A59" s="649" t="s">
        <v>318</v>
      </c>
      <c r="B59" s="376">
        <f>AVERAGE(B46:B57)</f>
        <v>537.33333333333337</v>
      </c>
      <c r="C59" s="376">
        <f t="shared" ref="C59:K59" si="0">AVERAGE(C46:C57)</f>
        <v>285.25</v>
      </c>
      <c r="D59" s="376"/>
      <c r="E59" s="376">
        <f t="shared" si="0"/>
        <v>866.16666666666663</v>
      </c>
      <c r="F59" s="376"/>
      <c r="G59" s="376">
        <v>1070</v>
      </c>
      <c r="H59" s="376">
        <f t="shared" si="0"/>
        <v>398.58333333333331</v>
      </c>
      <c r="I59" s="376">
        <v>389</v>
      </c>
      <c r="J59" s="376">
        <f t="shared" si="0"/>
        <v>381.66666666666669</v>
      </c>
      <c r="K59" s="376">
        <f t="shared" si="0"/>
        <v>379.66666666666669</v>
      </c>
      <c r="L59" s="395" t="s">
        <v>174</v>
      </c>
      <c r="M59" s="661">
        <f>AVERAGE(M46:M57)</f>
        <v>378.91666666666669</v>
      </c>
    </row>
    <row r="60" spans="1:13" s="237" customFormat="1" ht="6" customHeight="1" x14ac:dyDescent="0.2">
      <c r="A60" s="649"/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95"/>
      <c r="M60" s="661"/>
    </row>
    <row r="61" spans="1:13" s="237" customFormat="1" ht="12.75" customHeight="1" x14ac:dyDescent="0.2">
      <c r="A61" s="649" t="s">
        <v>321</v>
      </c>
      <c r="B61" s="376">
        <v>555</v>
      </c>
      <c r="C61" s="376">
        <v>290</v>
      </c>
      <c r="D61" s="376"/>
      <c r="E61" s="376">
        <v>825</v>
      </c>
      <c r="F61" s="376"/>
      <c r="G61" s="376">
        <v>1161</v>
      </c>
      <c r="H61" s="376">
        <v>422</v>
      </c>
      <c r="I61" s="376">
        <v>416</v>
      </c>
      <c r="J61" s="376">
        <v>406</v>
      </c>
      <c r="K61" s="376">
        <v>404</v>
      </c>
      <c r="L61" s="395" t="s">
        <v>174</v>
      </c>
      <c r="M61" s="661">
        <v>344</v>
      </c>
    </row>
    <row r="62" spans="1:13" s="237" customFormat="1" ht="12.75" customHeight="1" x14ac:dyDescent="0.2">
      <c r="A62" s="649" t="s">
        <v>322</v>
      </c>
      <c r="B62" s="376">
        <v>555</v>
      </c>
      <c r="C62" s="376">
        <v>296</v>
      </c>
      <c r="D62" s="376"/>
      <c r="E62" s="376">
        <v>825</v>
      </c>
      <c r="F62" s="376"/>
      <c r="G62" s="376">
        <v>1176</v>
      </c>
      <c r="H62" s="376">
        <v>418</v>
      </c>
      <c r="I62" s="376">
        <v>411</v>
      </c>
      <c r="J62" s="376">
        <v>403</v>
      </c>
      <c r="K62" s="376">
        <v>401</v>
      </c>
      <c r="L62" s="395" t="s">
        <v>174</v>
      </c>
      <c r="M62" s="661">
        <v>325</v>
      </c>
    </row>
    <row r="63" spans="1:13" s="237" customFormat="1" ht="12.75" customHeight="1" x14ac:dyDescent="0.2">
      <c r="A63" s="649" t="s">
        <v>325</v>
      </c>
      <c r="B63" s="376">
        <v>559</v>
      </c>
      <c r="C63" s="376">
        <v>295</v>
      </c>
      <c r="D63" s="376"/>
      <c r="E63" s="376">
        <v>814</v>
      </c>
      <c r="F63" s="376"/>
      <c r="G63" s="376">
        <v>1153</v>
      </c>
      <c r="H63" s="376">
        <v>407</v>
      </c>
      <c r="I63" s="376">
        <v>396</v>
      </c>
      <c r="J63" s="376">
        <v>391</v>
      </c>
      <c r="K63" s="376">
        <v>388</v>
      </c>
      <c r="L63" s="395" t="s">
        <v>174</v>
      </c>
      <c r="M63" s="661">
        <v>350</v>
      </c>
    </row>
    <row r="64" spans="1:13" s="237" customFormat="1" ht="12.75" customHeight="1" x14ac:dyDescent="0.2">
      <c r="A64" s="649" t="s">
        <v>324</v>
      </c>
      <c r="B64" s="376">
        <v>560</v>
      </c>
      <c r="C64" s="376">
        <v>298</v>
      </c>
      <c r="D64" s="376"/>
      <c r="E64" s="376">
        <v>810</v>
      </c>
      <c r="F64" s="376"/>
      <c r="G64" s="376">
        <v>1038</v>
      </c>
      <c r="H64" s="376">
        <v>405</v>
      </c>
      <c r="I64" s="376">
        <v>395</v>
      </c>
      <c r="J64" s="376">
        <v>389</v>
      </c>
      <c r="K64" s="376">
        <v>387</v>
      </c>
      <c r="L64" s="395" t="s">
        <v>174</v>
      </c>
      <c r="M64" s="661">
        <v>348</v>
      </c>
    </row>
    <row r="65" spans="1:13" s="237" customFormat="1" ht="12.75" customHeight="1" x14ac:dyDescent="0.2">
      <c r="A65" s="649" t="s">
        <v>326</v>
      </c>
      <c r="B65" s="376">
        <v>560</v>
      </c>
      <c r="C65" s="376">
        <v>310</v>
      </c>
      <c r="D65" s="376"/>
      <c r="E65" s="376">
        <v>818</v>
      </c>
      <c r="F65" s="376"/>
      <c r="G65" s="376">
        <v>1023</v>
      </c>
      <c r="H65" s="376">
        <v>412</v>
      </c>
      <c r="I65" s="376">
        <v>396</v>
      </c>
      <c r="J65" s="376">
        <v>395</v>
      </c>
      <c r="K65" s="376">
        <v>393</v>
      </c>
      <c r="L65" s="395" t="s">
        <v>174</v>
      </c>
      <c r="M65" s="661">
        <v>348</v>
      </c>
    </row>
    <row r="66" spans="1:13" s="237" customFormat="1" ht="12.75" customHeight="1" x14ac:dyDescent="0.2">
      <c r="A66" s="649" t="s">
        <v>327</v>
      </c>
      <c r="B66" s="376">
        <v>588</v>
      </c>
      <c r="C66" s="376">
        <v>326</v>
      </c>
      <c r="D66" s="376"/>
      <c r="E66" s="376">
        <v>825</v>
      </c>
      <c r="F66" s="376"/>
      <c r="G66" s="376">
        <v>1013</v>
      </c>
      <c r="H66" s="376">
        <v>439</v>
      </c>
      <c r="I66" s="376">
        <v>424</v>
      </c>
      <c r="J66" s="376">
        <v>423</v>
      </c>
      <c r="K66" s="376">
        <v>421</v>
      </c>
      <c r="L66" s="395" t="s">
        <v>174</v>
      </c>
      <c r="M66" s="661">
        <v>351</v>
      </c>
    </row>
    <row r="67" spans="1:13" s="237" customFormat="1" ht="12.75" customHeight="1" x14ac:dyDescent="0.2">
      <c r="A67" s="649" t="s">
        <v>328</v>
      </c>
      <c r="B67" s="376">
        <v>610</v>
      </c>
      <c r="C67" s="376">
        <v>339</v>
      </c>
      <c r="D67" s="376"/>
      <c r="E67" s="376">
        <v>836</v>
      </c>
      <c r="F67" s="376"/>
      <c r="G67" s="376">
        <v>1011</v>
      </c>
      <c r="H67" s="376">
        <v>437</v>
      </c>
      <c r="I67" s="376">
        <v>430</v>
      </c>
      <c r="J67" s="376">
        <v>421</v>
      </c>
      <c r="K67" s="376">
        <v>419</v>
      </c>
      <c r="L67" s="395" t="s">
        <v>174</v>
      </c>
      <c r="M67" s="661">
        <v>358</v>
      </c>
    </row>
    <row r="68" spans="1:13" s="237" customFormat="1" ht="12.75" customHeight="1" x14ac:dyDescent="0.2">
      <c r="A68" s="649" t="s">
        <v>333</v>
      </c>
      <c r="B68" s="376">
        <v>624</v>
      </c>
      <c r="C68" s="376">
        <v>345</v>
      </c>
      <c r="D68" s="376"/>
      <c r="E68" s="376">
        <v>848</v>
      </c>
      <c r="F68" s="376"/>
      <c r="G68" s="376">
        <v>985</v>
      </c>
      <c r="H68" s="376">
        <v>483</v>
      </c>
      <c r="I68" s="376">
        <v>477</v>
      </c>
      <c r="J68" s="376">
        <v>470</v>
      </c>
      <c r="K68" s="376">
        <v>468</v>
      </c>
      <c r="L68" s="395" t="s">
        <v>174</v>
      </c>
      <c r="M68" s="661">
        <v>410</v>
      </c>
    </row>
    <row r="69" spans="1:13" s="237" customFormat="1" ht="13.5" customHeight="1" x14ac:dyDescent="0.2">
      <c r="A69" s="649" t="s">
        <v>338</v>
      </c>
      <c r="B69" s="376">
        <v>671</v>
      </c>
      <c r="C69" s="376">
        <v>388</v>
      </c>
      <c r="D69" s="376"/>
      <c r="E69" s="376">
        <v>899</v>
      </c>
      <c r="F69" s="376"/>
      <c r="G69" s="376">
        <v>1109</v>
      </c>
      <c r="H69" s="376">
        <v>564</v>
      </c>
      <c r="I69" s="376">
        <v>549</v>
      </c>
      <c r="J69" s="376">
        <v>548</v>
      </c>
      <c r="K69" s="376">
        <v>546</v>
      </c>
      <c r="L69" s="395" t="s">
        <v>174</v>
      </c>
      <c r="M69" s="661">
        <v>470</v>
      </c>
    </row>
    <row r="70" spans="1:13" s="237" customFormat="1" ht="13.5" customHeight="1" x14ac:dyDescent="0.2">
      <c r="A70" s="649" t="s">
        <v>339</v>
      </c>
      <c r="B70" s="376">
        <v>675</v>
      </c>
      <c r="C70" s="376">
        <v>425</v>
      </c>
      <c r="D70" s="376"/>
      <c r="E70" s="376">
        <v>938</v>
      </c>
      <c r="F70" s="376"/>
      <c r="G70" s="376">
        <v>1075</v>
      </c>
      <c r="H70" s="376">
        <v>512</v>
      </c>
      <c r="I70" s="376">
        <v>497</v>
      </c>
      <c r="J70" s="376">
        <v>496</v>
      </c>
      <c r="K70" s="376">
        <v>494</v>
      </c>
      <c r="L70" s="395" t="s">
        <v>174</v>
      </c>
      <c r="M70" s="661">
        <v>470</v>
      </c>
    </row>
    <row r="71" spans="1:13" s="237" customFormat="1" ht="13.5" customHeight="1" x14ac:dyDescent="0.2">
      <c r="A71" s="649" t="s">
        <v>346</v>
      </c>
      <c r="B71" s="376">
        <v>675</v>
      </c>
      <c r="C71" s="376">
        <v>425</v>
      </c>
      <c r="D71" s="376"/>
      <c r="E71" s="376">
        <v>938</v>
      </c>
      <c r="F71" s="376"/>
      <c r="G71" s="376">
        <v>1044</v>
      </c>
      <c r="H71" s="376">
        <v>513</v>
      </c>
      <c r="I71" s="376">
        <v>505</v>
      </c>
      <c r="J71" s="376">
        <v>497</v>
      </c>
      <c r="K71" s="376">
        <v>495</v>
      </c>
      <c r="L71" s="395" t="s">
        <v>174</v>
      </c>
      <c r="M71" s="661">
        <v>425</v>
      </c>
    </row>
    <row r="72" spans="1:13" s="237" customFormat="1" ht="13.5" customHeight="1" x14ac:dyDescent="0.2">
      <c r="A72" s="649" t="s">
        <v>349</v>
      </c>
      <c r="B72" s="376">
        <v>675</v>
      </c>
      <c r="C72" s="376">
        <v>425</v>
      </c>
      <c r="D72" s="376"/>
      <c r="E72" s="376">
        <v>921</v>
      </c>
      <c r="F72" s="376"/>
      <c r="G72" s="376">
        <v>990</v>
      </c>
      <c r="H72" s="376">
        <v>467</v>
      </c>
      <c r="I72" s="376">
        <v>460</v>
      </c>
      <c r="J72" s="376">
        <v>457</v>
      </c>
      <c r="K72" s="376">
        <v>449</v>
      </c>
      <c r="L72" s="395" t="s">
        <v>174</v>
      </c>
      <c r="M72" s="661">
        <v>449</v>
      </c>
    </row>
    <row r="73" spans="1:13" s="237" customFormat="1" ht="4.3499999999999996" customHeight="1" x14ac:dyDescent="0.2">
      <c r="A73" s="649"/>
      <c r="B73" s="376"/>
      <c r="C73" s="376"/>
      <c r="D73" s="376"/>
      <c r="E73" s="376"/>
      <c r="F73" s="376"/>
      <c r="G73" s="376"/>
      <c r="H73" s="376"/>
      <c r="I73" s="376"/>
      <c r="J73" s="376"/>
      <c r="K73" s="376"/>
      <c r="L73" s="395"/>
      <c r="M73" s="661"/>
    </row>
    <row r="74" spans="1:13" s="237" customFormat="1" ht="12.75" customHeight="1" x14ac:dyDescent="0.2">
      <c r="A74" s="649" t="s">
        <v>350</v>
      </c>
      <c r="B74" s="376">
        <f>AVERAGE(B61:B72)</f>
        <v>608.91666666666663</v>
      </c>
      <c r="C74" s="376">
        <f t="shared" ref="C74:K74" si="1">AVERAGE(C61:C72)</f>
        <v>346.83333333333331</v>
      </c>
      <c r="D74" s="376"/>
      <c r="E74" s="376">
        <f t="shared" si="1"/>
        <v>858.08333333333337</v>
      </c>
      <c r="F74" s="376"/>
      <c r="G74" s="376">
        <v>1065</v>
      </c>
      <c r="H74" s="376">
        <f t="shared" si="1"/>
        <v>456.58333333333331</v>
      </c>
      <c r="I74" s="376">
        <f t="shared" si="1"/>
        <v>446.33333333333331</v>
      </c>
      <c r="J74" s="376">
        <f t="shared" si="1"/>
        <v>441.33333333333331</v>
      </c>
      <c r="K74" s="376">
        <f t="shared" si="1"/>
        <v>438.75</v>
      </c>
      <c r="L74" s="395" t="s">
        <v>174</v>
      </c>
      <c r="M74" s="661">
        <f>AVERAGE(M61:M72)</f>
        <v>387.33333333333331</v>
      </c>
    </row>
    <row r="75" spans="1:13" s="237" customFormat="1" ht="7.5" customHeight="1" x14ac:dyDescent="0.2">
      <c r="A75" s="649"/>
      <c r="B75" s="376"/>
      <c r="C75" s="376"/>
      <c r="D75" s="376"/>
      <c r="E75" s="376"/>
      <c r="F75" s="376"/>
      <c r="G75" s="376"/>
      <c r="H75" s="376"/>
      <c r="I75" s="376"/>
      <c r="J75" s="376"/>
      <c r="K75" s="376"/>
      <c r="L75" s="395"/>
      <c r="M75" s="661"/>
    </row>
    <row r="76" spans="1:13" s="237" customFormat="1" ht="12.75" customHeight="1" x14ac:dyDescent="0.2">
      <c r="A76" s="649" t="s">
        <v>353</v>
      </c>
      <c r="B76" s="376">
        <v>625</v>
      </c>
      <c r="C76" s="376">
        <v>310</v>
      </c>
      <c r="D76" s="376"/>
      <c r="E76" s="376">
        <v>905</v>
      </c>
      <c r="F76" s="376"/>
      <c r="G76" s="376">
        <v>971</v>
      </c>
      <c r="H76" s="376">
        <v>492</v>
      </c>
      <c r="I76" s="376">
        <v>488</v>
      </c>
      <c r="J76" s="376">
        <v>477</v>
      </c>
      <c r="K76" s="376">
        <v>465</v>
      </c>
      <c r="L76" s="395" t="s">
        <v>174</v>
      </c>
      <c r="M76" s="661">
        <v>485</v>
      </c>
    </row>
    <row r="77" spans="1:13" s="237" customFormat="1" ht="12.75" customHeight="1" x14ac:dyDescent="0.2">
      <c r="A77" s="649" t="s">
        <v>354</v>
      </c>
      <c r="B77" s="376">
        <v>625</v>
      </c>
      <c r="C77" s="376">
        <v>320</v>
      </c>
      <c r="D77" s="376"/>
      <c r="E77" s="376">
        <v>905</v>
      </c>
      <c r="F77" s="376"/>
      <c r="G77" s="376">
        <v>856</v>
      </c>
      <c r="H77" s="376">
        <v>491</v>
      </c>
      <c r="I77" s="376">
        <v>488</v>
      </c>
      <c r="J77" s="376">
        <v>476</v>
      </c>
      <c r="K77" s="376">
        <v>474</v>
      </c>
      <c r="L77" s="395" t="s">
        <v>174</v>
      </c>
      <c r="M77" s="661">
        <v>467</v>
      </c>
    </row>
    <row r="78" spans="1:13" s="237" customFormat="1" ht="12.75" customHeight="1" x14ac:dyDescent="0.2">
      <c r="A78" s="649" t="s">
        <v>356</v>
      </c>
      <c r="B78" s="376">
        <v>625</v>
      </c>
      <c r="C78" s="376">
        <v>320</v>
      </c>
      <c r="D78" s="376"/>
      <c r="E78" s="376">
        <v>846</v>
      </c>
      <c r="F78" s="376"/>
      <c r="G78" s="376">
        <v>804</v>
      </c>
      <c r="H78" s="376">
        <v>461</v>
      </c>
      <c r="I78" s="376">
        <v>457</v>
      </c>
      <c r="J78" s="376">
        <v>446</v>
      </c>
      <c r="K78" s="376">
        <v>445</v>
      </c>
      <c r="L78" s="395" t="s">
        <v>174</v>
      </c>
      <c r="M78" s="661">
        <v>480</v>
      </c>
    </row>
    <row r="79" spans="1:13" s="237" customFormat="1" ht="12.75" customHeight="1" x14ac:dyDescent="0.2">
      <c r="A79" s="649" t="s">
        <v>364</v>
      </c>
      <c r="B79" s="376">
        <v>625</v>
      </c>
      <c r="C79" s="376">
        <v>320</v>
      </c>
      <c r="D79" s="376"/>
      <c r="E79" s="376">
        <v>835</v>
      </c>
      <c r="F79" s="376"/>
      <c r="G79" s="376">
        <v>792</v>
      </c>
      <c r="H79" s="376">
        <v>479</v>
      </c>
      <c r="I79" s="376">
        <v>471</v>
      </c>
      <c r="J79" s="376">
        <v>462</v>
      </c>
      <c r="K79" s="376">
        <v>460</v>
      </c>
      <c r="L79" s="395" t="s">
        <v>174</v>
      </c>
      <c r="M79" s="661">
        <v>502</v>
      </c>
    </row>
    <row r="80" spans="1:13" s="237" customFormat="1" ht="12.75" customHeight="1" x14ac:dyDescent="0.2">
      <c r="A80" s="649" t="s">
        <v>366</v>
      </c>
      <c r="B80" s="376">
        <v>625</v>
      </c>
      <c r="C80" s="376">
        <v>320</v>
      </c>
      <c r="D80" s="376"/>
      <c r="E80" s="376">
        <v>835</v>
      </c>
      <c r="F80" s="376"/>
      <c r="G80" s="376">
        <v>818</v>
      </c>
      <c r="H80" s="376">
        <v>512</v>
      </c>
      <c r="I80" s="376">
        <v>503</v>
      </c>
      <c r="J80" s="376">
        <v>494</v>
      </c>
      <c r="K80" s="376">
        <v>493</v>
      </c>
      <c r="L80" s="395" t="s">
        <v>174</v>
      </c>
      <c r="M80" s="661">
        <v>502</v>
      </c>
    </row>
    <row r="81" spans="1:13" s="237" customFormat="1" ht="12.75" customHeight="1" x14ac:dyDescent="0.2">
      <c r="A81" s="649" t="s">
        <v>370</v>
      </c>
      <c r="B81" s="376">
        <v>625</v>
      </c>
      <c r="C81" s="376">
        <v>326</v>
      </c>
      <c r="D81" s="376"/>
      <c r="E81" s="376">
        <v>835</v>
      </c>
      <c r="F81" s="376"/>
      <c r="G81" s="376">
        <v>826</v>
      </c>
      <c r="H81" s="376">
        <v>530</v>
      </c>
      <c r="I81" s="376">
        <v>519</v>
      </c>
      <c r="J81" s="376">
        <v>512</v>
      </c>
      <c r="K81" s="376">
        <v>511</v>
      </c>
      <c r="L81" s="395" t="s">
        <v>174</v>
      </c>
      <c r="M81" s="661">
        <v>520</v>
      </c>
    </row>
    <row r="82" spans="1:13" s="237" customFormat="1" ht="13.5" customHeight="1" x14ac:dyDescent="0.2">
      <c r="A82" s="649" t="s">
        <v>379</v>
      </c>
      <c r="B82" s="376">
        <v>625</v>
      </c>
      <c r="C82" s="376">
        <v>328</v>
      </c>
      <c r="D82" s="376"/>
      <c r="E82" s="376">
        <v>848</v>
      </c>
      <c r="F82" s="376"/>
      <c r="G82" s="376">
        <v>823</v>
      </c>
      <c r="H82" s="376">
        <v>552</v>
      </c>
      <c r="I82" s="376">
        <v>536</v>
      </c>
      <c r="J82" s="376">
        <v>534</v>
      </c>
      <c r="K82" s="376">
        <v>533</v>
      </c>
      <c r="L82" s="395" t="s">
        <v>174</v>
      </c>
      <c r="M82" s="661">
        <v>520</v>
      </c>
    </row>
    <row r="83" spans="1:13" s="237" customFormat="1" ht="13.5" customHeight="1" x14ac:dyDescent="0.2">
      <c r="A83" s="649" t="s">
        <v>378</v>
      </c>
      <c r="B83" s="376">
        <v>625</v>
      </c>
      <c r="C83" s="376">
        <v>321</v>
      </c>
      <c r="D83" s="376"/>
      <c r="E83" s="376">
        <v>912</v>
      </c>
      <c r="F83" s="376"/>
      <c r="G83" s="376">
        <v>810</v>
      </c>
      <c r="H83" s="376">
        <v>516</v>
      </c>
      <c r="I83" s="376">
        <v>501</v>
      </c>
      <c r="J83" s="376">
        <v>500</v>
      </c>
      <c r="K83" s="376">
        <v>499</v>
      </c>
      <c r="L83" s="395" t="s">
        <v>174</v>
      </c>
      <c r="M83" s="661">
        <v>511</v>
      </c>
    </row>
    <row r="84" spans="1:13" s="237" customFormat="1" ht="13.5" customHeight="1" x14ac:dyDescent="0.2">
      <c r="A84" s="649" t="s">
        <v>377</v>
      </c>
      <c r="B84" s="376">
        <v>628</v>
      </c>
      <c r="C84" s="376">
        <v>321</v>
      </c>
      <c r="D84" s="376"/>
      <c r="E84" s="376">
        <v>945</v>
      </c>
      <c r="F84" s="376"/>
      <c r="G84" s="376">
        <v>771</v>
      </c>
      <c r="H84" s="376">
        <v>486</v>
      </c>
      <c r="I84" s="376">
        <v>469</v>
      </c>
      <c r="J84" s="376">
        <v>471</v>
      </c>
      <c r="K84" s="376">
        <v>470</v>
      </c>
      <c r="L84" s="395" t="s">
        <v>174</v>
      </c>
      <c r="M84" s="661">
        <v>489</v>
      </c>
    </row>
    <row r="85" spans="1:13" s="237" customFormat="1" ht="13.5" customHeight="1" x14ac:dyDescent="0.2">
      <c r="A85" s="664" t="s">
        <v>388</v>
      </c>
      <c r="B85" s="376">
        <v>630</v>
      </c>
      <c r="C85" s="376">
        <v>325</v>
      </c>
      <c r="D85" s="376"/>
      <c r="E85" s="376">
        <v>983</v>
      </c>
      <c r="F85" s="376"/>
      <c r="G85" s="376">
        <v>718</v>
      </c>
      <c r="H85" s="376">
        <v>486</v>
      </c>
      <c r="I85" s="376">
        <v>475</v>
      </c>
      <c r="J85" s="376">
        <v>470</v>
      </c>
      <c r="K85" s="376">
        <v>468</v>
      </c>
      <c r="L85" s="395" t="s">
        <v>174</v>
      </c>
      <c r="M85" s="661">
        <v>493</v>
      </c>
    </row>
    <row r="86" spans="1:13" s="237" customFormat="1" ht="13.5" customHeight="1" x14ac:dyDescent="0.2">
      <c r="A86" s="664" t="s">
        <v>398</v>
      </c>
      <c r="B86" s="376">
        <v>630</v>
      </c>
      <c r="C86" s="376">
        <v>320</v>
      </c>
      <c r="D86" s="376"/>
      <c r="E86" s="376">
        <v>1052</v>
      </c>
      <c r="F86" s="376"/>
      <c r="G86" s="376">
        <v>660</v>
      </c>
      <c r="H86" s="376">
        <v>460</v>
      </c>
      <c r="I86" s="376">
        <v>451</v>
      </c>
      <c r="J86" s="376">
        <v>443</v>
      </c>
      <c r="K86" s="376">
        <v>442</v>
      </c>
      <c r="L86" s="395" t="s">
        <v>174</v>
      </c>
      <c r="M86" s="661">
        <v>449</v>
      </c>
    </row>
    <row r="87" spans="1:13" s="237" customFormat="1" ht="13.5" customHeight="1" x14ac:dyDescent="0.2">
      <c r="A87" s="664" t="s">
        <v>403</v>
      </c>
      <c r="B87" s="382">
        <v>610</v>
      </c>
      <c r="C87" s="382">
        <v>327</v>
      </c>
      <c r="D87" s="382"/>
      <c r="E87" s="382">
        <v>1100</v>
      </c>
      <c r="F87" s="376"/>
      <c r="G87" s="376">
        <v>619</v>
      </c>
      <c r="H87" s="376">
        <v>421</v>
      </c>
      <c r="I87" s="376">
        <v>412</v>
      </c>
      <c r="J87" s="376">
        <v>402</v>
      </c>
      <c r="K87" s="376">
        <v>401</v>
      </c>
      <c r="L87" s="395" t="s">
        <v>174</v>
      </c>
      <c r="M87" s="662">
        <v>397</v>
      </c>
    </row>
    <row r="88" spans="1:13" s="237" customFormat="1" ht="4.5" customHeight="1" x14ac:dyDescent="0.2">
      <c r="A88" s="649"/>
      <c r="B88" s="376"/>
      <c r="C88" s="376"/>
      <c r="D88" s="376"/>
      <c r="E88" s="376"/>
      <c r="F88" s="376"/>
      <c r="G88" s="376"/>
      <c r="H88" s="376"/>
      <c r="I88" s="376"/>
      <c r="J88" s="376"/>
      <c r="K88" s="376"/>
      <c r="L88" s="395"/>
      <c r="M88" s="661"/>
    </row>
    <row r="89" spans="1:13" s="237" customFormat="1" ht="12" customHeight="1" x14ac:dyDescent="0.2">
      <c r="A89" s="664" t="s">
        <v>423</v>
      </c>
      <c r="B89" s="376">
        <f>AVERAGE(B76:B88)</f>
        <v>624.83333333333337</v>
      </c>
      <c r="C89" s="376">
        <f>AVERAGE(C76:C88)</f>
        <v>321.5</v>
      </c>
      <c r="D89" s="376"/>
      <c r="E89" s="376">
        <f>AVERAGE(E76:E88)</f>
        <v>916.75</v>
      </c>
      <c r="F89" s="376"/>
      <c r="G89" s="376">
        <f>AVERAGE(G76:G88)</f>
        <v>789</v>
      </c>
      <c r="H89" s="376">
        <f>AVERAGE(H76:H88)</f>
        <v>490.5</v>
      </c>
      <c r="I89" s="376">
        <f>AVERAGE(I76:I88)</f>
        <v>480.83333333333331</v>
      </c>
      <c r="J89" s="376">
        <f>AVERAGE(J76:J88)</f>
        <v>473.91666666666669</v>
      </c>
      <c r="K89" s="376">
        <f>AVERAGE(K76:K88)</f>
        <v>471.75</v>
      </c>
      <c r="L89" s="395" t="s">
        <v>174</v>
      </c>
      <c r="M89" s="661">
        <f>AVERAGE(M76:M88)</f>
        <v>484.58333333333331</v>
      </c>
    </row>
    <row r="90" spans="1:13" s="237" customFormat="1" ht="5.0999999999999996" customHeight="1" x14ac:dyDescent="0.2">
      <c r="A90" s="649"/>
      <c r="B90" s="376"/>
      <c r="C90" s="376"/>
      <c r="D90" s="376"/>
      <c r="E90" s="376"/>
      <c r="F90" s="376"/>
      <c r="G90" s="376"/>
      <c r="H90" s="376"/>
      <c r="I90" s="376"/>
      <c r="J90" s="376"/>
      <c r="K90" s="376"/>
      <c r="L90" s="395"/>
      <c r="M90" s="661"/>
    </row>
    <row r="91" spans="1:13" s="237" customFormat="1" ht="12.75" customHeight="1" x14ac:dyDescent="0.2">
      <c r="A91" s="664" t="s">
        <v>405</v>
      </c>
      <c r="B91" s="376">
        <v>600</v>
      </c>
      <c r="C91" s="376">
        <v>340</v>
      </c>
      <c r="D91" s="376"/>
      <c r="E91" s="376">
        <v>1100</v>
      </c>
      <c r="F91" s="376"/>
      <c r="G91" s="376">
        <v>619</v>
      </c>
      <c r="H91" s="376">
        <v>397</v>
      </c>
      <c r="I91" s="376">
        <v>387</v>
      </c>
      <c r="J91" s="376">
        <v>377</v>
      </c>
      <c r="K91" s="376">
        <v>372</v>
      </c>
      <c r="L91" s="395" t="s">
        <v>174</v>
      </c>
      <c r="M91" s="661">
        <v>392</v>
      </c>
    </row>
    <row r="92" spans="1:13" s="237" customFormat="1" ht="12.75" customHeight="1" x14ac:dyDescent="0.2">
      <c r="A92" s="664" t="s">
        <v>412</v>
      </c>
      <c r="B92" s="376">
        <v>600</v>
      </c>
      <c r="C92" s="376">
        <v>345</v>
      </c>
      <c r="D92" s="376"/>
      <c r="E92" s="376">
        <v>1125</v>
      </c>
      <c r="F92" s="376"/>
      <c r="G92" s="376">
        <v>657</v>
      </c>
      <c r="H92" s="376">
        <v>396</v>
      </c>
      <c r="I92" s="376">
        <v>386</v>
      </c>
      <c r="J92" s="376">
        <v>375</v>
      </c>
      <c r="K92" s="376">
        <v>372</v>
      </c>
      <c r="L92" s="395" t="s">
        <v>174</v>
      </c>
      <c r="M92" s="661">
        <v>416</v>
      </c>
    </row>
    <row r="93" spans="1:13" s="237" customFormat="1" ht="12.75" customHeight="1" x14ac:dyDescent="0.2">
      <c r="A93" s="664" t="s">
        <v>415</v>
      </c>
      <c r="B93" s="376">
        <v>600</v>
      </c>
      <c r="C93" s="376">
        <v>350</v>
      </c>
      <c r="D93" s="376"/>
      <c r="E93" s="376">
        <v>1125</v>
      </c>
      <c r="F93" s="376"/>
      <c r="G93" s="376">
        <v>654</v>
      </c>
      <c r="H93" s="376">
        <v>398</v>
      </c>
      <c r="I93" s="376">
        <v>389</v>
      </c>
      <c r="J93" s="376">
        <v>377</v>
      </c>
      <c r="K93" s="376">
        <v>376</v>
      </c>
      <c r="L93" s="395" t="s">
        <v>174</v>
      </c>
      <c r="M93" s="661">
        <v>436</v>
      </c>
    </row>
    <row r="94" spans="1:13" s="237" customFormat="1" ht="12.75" customHeight="1" x14ac:dyDescent="0.2">
      <c r="A94" s="664" t="s">
        <v>418</v>
      </c>
      <c r="B94" s="376">
        <v>600</v>
      </c>
      <c r="C94" s="376">
        <v>349</v>
      </c>
      <c r="D94" s="376"/>
      <c r="E94" s="376">
        <v>1125</v>
      </c>
      <c r="F94" s="376"/>
      <c r="G94" s="376">
        <v>632</v>
      </c>
      <c r="H94" s="376">
        <v>394</v>
      </c>
      <c r="I94" s="376">
        <v>384</v>
      </c>
      <c r="J94" s="376">
        <v>374</v>
      </c>
      <c r="K94" s="376">
        <v>375</v>
      </c>
      <c r="L94" s="395" t="s">
        <v>174</v>
      </c>
      <c r="M94" s="661">
        <v>430</v>
      </c>
    </row>
    <row r="95" spans="1:13" s="237" customFormat="1" ht="12.75" customHeight="1" x14ac:dyDescent="0.2">
      <c r="A95" s="664" t="s">
        <v>420</v>
      </c>
      <c r="B95" s="376">
        <v>600</v>
      </c>
      <c r="C95" s="376">
        <v>345</v>
      </c>
      <c r="D95" s="376"/>
      <c r="E95" s="376">
        <v>1125</v>
      </c>
      <c r="F95" s="376"/>
      <c r="G95" s="376">
        <v>648</v>
      </c>
      <c r="H95" s="376">
        <v>396</v>
      </c>
      <c r="I95" s="376">
        <v>383</v>
      </c>
      <c r="J95" s="376">
        <v>375</v>
      </c>
      <c r="K95" s="376">
        <v>375</v>
      </c>
      <c r="L95" s="395" t="s">
        <v>174</v>
      </c>
      <c r="M95" s="661">
        <v>408</v>
      </c>
    </row>
    <row r="96" spans="1:13" s="237" customFormat="1" ht="12.75" customHeight="1" x14ac:dyDescent="0.2">
      <c r="A96" s="664" t="s">
        <v>468</v>
      </c>
      <c r="B96" s="376">
        <v>607</v>
      </c>
      <c r="C96" s="376">
        <v>357</v>
      </c>
      <c r="D96" s="376"/>
      <c r="E96" s="376">
        <v>1201</v>
      </c>
      <c r="F96" s="376"/>
      <c r="G96" s="376">
        <v>688</v>
      </c>
      <c r="H96" s="376">
        <v>415</v>
      </c>
      <c r="I96" s="376">
        <v>399</v>
      </c>
      <c r="J96" s="376">
        <v>393</v>
      </c>
      <c r="K96" s="376">
        <v>390</v>
      </c>
      <c r="L96" s="395" t="s">
        <v>174</v>
      </c>
      <c r="M96" s="661">
        <v>398</v>
      </c>
    </row>
    <row r="97" spans="1:13" s="237" customFormat="1" ht="12.75" customHeight="1" x14ac:dyDescent="0.2">
      <c r="A97" s="664" t="s">
        <v>430</v>
      </c>
      <c r="B97" s="376">
        <v>641</v>
      </c>
      <c r="C97" s="376">
        <v>373</v>
      </c>
      <c r="D97" s="376"/>
      <c r="E97" s="376">
        <v>1211</v>
      </c>
      <c r="F97" s="376"/>
      <c r="G97" s="376">
        <v>751</v>
      </c>
      <c r="H97" s="376">
        <v>421</v>
      </c>
      <c r="I97" s="376">
        <v>407</v>
      </c>
      <c r="J97" s="376">
        <v>397</v>
      </c>
      <c r="K97" s="376">
        <v>394</v>
      </c>
      <c r="L97" s="395" t="s">
        <v>174</v>
      </c>
      <c r="M97" s="661">
        <v>400</v>
      </c>
    </row>
    <row r="98" spans="1:13" s="237" customFormat="1" ht="12.75" customHeight="1" x14ac:dyDescent="0.2">
      <c r="A98" s="664" t="s">
        <v>440</v>
      </c>
      <c r="B98" s="376">
        <v>658</v>
      </c>
      <c r="C98" s="376">
        <v>403</v>
      </c>
      <c r="D98" s="376"/>
      <c r="E98" s="376">
        <v>1220</v>
      </c>
      <c r="F98" s="376"/>
      <c r="G98" s="376">
        <v>746</v>
      </c>
      <c r="H98" s="376">
        <v>432</v>
      </c>
      <c r="I98" s="376">
        <v>425</v>
      </c>
      <c r="J98" s="376">
        <v>411</v>
      </c>
      <c r="K98" s="376">
        <v>408</v>
      </c>
      <c r="L98" s="395" t="s">
        <v>174</v>
      </c>
      <c r="M98" s="661">
        <v>415</v>
      </c>
    </row>
    <row r="99" spans="1:13" s="237" customFormat="1" ht="12.75" customHeight="1" x14ac:dyDescent="0.2">
      <c r="A99" s="664" t="s">
        <v>467</v>
      </c>
      <c r="B99" s="376">
        <v>668</v>
      </c>
      <c r="C99" s="376">
        <v>403</v>
      </c>
      <c r="D99" s="376"/>
      <c r="E99" s="376">
        <v>1293</v>
      </c>
      <c r="F99" s="376"/>
      <c r="G99" s="376">
        <v>785</v>
      </c>
      <c r="H99" s="376">
        <v>424</v>
      </c>
      <c r="I99" s="376">
        <v>417</v>
      </c>
      <c r="J99" s="376">
        <v>403</v>
      </c>
      <c r="K99" s="376">
        <v>400</v>
      </c>
      <c r="L99" s="395" t="s">
        <v>174</v>
      </c>
      <c r="M99" s="661">
        <v>416</v>
      </c>
    </row>
    <row r="100" spans="1:13" s="237" customFormat="1" ht="12.75" customHeight="1" x14ac:dyDescent="0.2">
      <c r="A100" s="664" t="s">
        <v>470</v>
      </c>
      <c r="B100" s="376">
        <v>687</v>
      </c>
      <c r="C100" s="376">
        <v>414</v>
      </c>
      <c r="D100" s="376"/>
      <c r="E100" s="376">
        <v>1383</v>
      </c>
      <c r="F100" s="376"/>
      <c r="G100" s="376">
        <v>919</v>
      </c>
      <c r="H100" s="376">
        <v>457</v>
      </c>
      <c r="I100" s="376">
        <v>433</v>
      </c>
      <c r="J100" s="376">
        <v>436</v>
      </c>
      <c r="K100" s="376">
        <v>432</v>
      </c>
      <c r="L100" s="395" t="s">
        <v>174</v>
      </c>
      <c r="M100" s="661">
        <v>419</v>
      </c>
    </row>
    <row r="101" spans="1:13" s="237" customFormat="1" ht="12.75" customHeight="1" x14ac:dyDescent="0.2">
      <c r="A101" s="664" t="s">
        <v>484</v>
      </c>
      <c r="B101" s="376">
        <v>703</v>
      </c>
      <c r="C101" s="376">
        <v>413</v>
      </c>
      <c r="D101" s="376"/>
      <c r="E101" s="376">
        <v>1410</v>
      </c>
      <c r="F101" s="376"/>
      <c r="G101" s="376">
        <v>876</v>
      </c>
      <c r="H101" s="376">
        <v>441</v>
      </c>
      <c r="I101" s="376">
        <v>431</v>
      </c>
      <c r="J101" s="376">
        <v>420</v>
      </c>
      <c r="K101" s="376">
        <v>416</v>
      </c>
      <c r="L101" s="395" t="s">
        <v>174</v>
      </c>
      <c r="M101" s="661">
        <v>423</v>
      </c>
    </row>
    <row r="102" spans="1:13" s="237" customFormat="1" ht="12.75" customHeight="1" x14ac:dyDescent="0.2">
      <c r="A102" s="664" t="s">
        <v>489</v>
      </c>
      <c r="B102" s="395">
        <v>706</v>
      </c>
      <c r="C102" s="395">
        <v>420</v>
      </c>
      <c r="D102" s="395"/>
      <c r="E102" s="395">
        <v>1445</v>
      </c>
      <c r="F102" s="376"/>
      <c r="G102" s="376">
        <v>835</v>
      </c>
      <c r="H102" s="376">
        <v>421</v>
      </c>
      <c r="I102" s="376">
        <v>413</v>
      </c>
      <c r="J102" s="376">
        <v>400</v>
      </c>
      <c r="K102" s="376">
        <v>396</v>
      </c>
      <c r="L102" s="395" t="s">
        <v>174</v>
      </c>
      <c r="M102" s="693">
        <v>407</v>
      </c>
    </row>
    <row r="103" spans="1:13" s="237" customFormat="1" ht="3.9" customHeight="1" x14ac:dyDescent="0.2">
      <c r="A103" s="664"/>
      <c r="B103" s="376"/>
      <c r="C103" s="376"/>
      <c r="D103" s="376"/>
      <c r="E103" s="376"/>
      <c r="F103" s="376"/>
      <c r="G103" s="376"/>
      <c r="H103" s="376"/>
      <c r="I103" s="376"/>
      <c r="J103" s="376"/>
      <c r="K103" s="376"/>
      <c r="L103" s="395"/>
      <c r="M103" s="661"/>
    </row>
    <row r="104" spans="1:13" s="237" customFormat="1" ht="12.75" customHeight="1" x14ac:dyDescent="0.2">
      <c r="A104" s="664" t="s">
        <v>460</v>
      </c>
      <c r="B104" s="376">
        <f>AVERAGE(B91:B103)</f>
        <v>639.16666666666663</v>
      </c>
      <c r="C104" s="376">
        <f>AVERAGE(C91:C103)</f>
        <v>376</v>
      </c>
      <c r="D104" s="376"/>
      <c r="E104" s="376">
        <f>AVERAGE(E91:E103)</f>
        <v>1230.25</v>
      </c>
      <c r="F104" s="376"/>
      <c r="G104" s="376">
        <f>AVERAGE(G91:G103)</f>
        <v>734.16666666666663</v>
      </c>
      <c r="H104" s="376">
        <f>AVERAGE(H91:H103)</f>
        <v>416</v>
      </c>
      <c r="I104" s="376">
        <f>AVERAGE(I91:I103)</f>
        <v>404.5</v>
      </c>
      <c r="J104" s="376">
        <f>AVERAGE(J91:J103)</f>
        <v>394.83333333333331</v>
      </c>
      <c r="K104" s="376">
        <f>AVERAGE(K91:K103)</f>
        <v>392.16666666666669</v>
      </c>
      <c r="L104" s="395" t="s">
        <v>174</v>
      </c>
      <c r="M104" s="661">
        <f>AVERAGE(M91:M103)</f>
        <v>413.33333333333331</v>
      </c>
    </row>
    <row r="105" spans="1:13" s="237" customFormat="1" ht="6" customHeight="1" x14ac:dyDescent="0.2">
      <c r="A105" s="649"/>
      <c r="B105" s="376"/>
      <c r="C105" s="376"/>
      <c r="D105" s="376"/>
      <c r="E105" s="376"/>
      <c r="F105" s="376"/>
      <c r="G105" s="376"/>
      <c r="H105" s="376"/>
      <c r="I105" s="376"/>
      <c r="J105" s="376"/>
      <c r="K105" s="376"/>
      <c r="L105" s="395"/>
      <c r="M105" s="661"/>
    </row>
    <row r="106" spans="1:13" s="237" customFormat="1" ht="12.75" customHeight="1" x14ac:dyDescent="0.2">
      <c r="A106" s="664" t="s">
        <v>488</v>
      </c>
      <c r="B106" s="376">
        <v>712</v>
      </c>
      <c r="C106" s="376">
        <v>421</v>
      </c>
      <c r="D106" s="376"/>
      <c r="E106" s="376">
        <v>1550</v>
      </c>
      <c r="F106" s="376"/>
      <c r="G106" s="376">
        <v>834</v>
      </c>
      <c r="H106" s="376">
        <v>422</v>
      </c>
      <c r="I106" s="376">
        <v>411</v>
      </c>
      <c r="J106" s="376">
        <v>399</v>
      </c>
      <c r="K106" s="376">
        <v>396</v>
      </c>
      <c r="L106" s="395" t="s">
        <v>174</v>
      </c>
      <c r="M106" s="661">
        <v>396</v>
      </c>
    </row>
    <row r="107" spans="1:13" s="237" customFormat="1" ht="12.75" customHeight="1" x14ac:dyDescent="0.2">
      <c r="A107" s="664" t="s">
        <v>487</v>
      </c>
      <c r="B107" s="376">
        <v>720</v>
      </c>
      <c r="C107" s="376">
        <v>430</v>
      </c>
      <c r="D107" s="376"/>
      <c r="E107" s="376">
        <v>1550</v>
      </c>
      <c r="F107" s="376"/>
      <c r="G107" s="376">
        <v>819</v>
      </c>
      <c r="H107" s="376">
        <v>427</v>
      </c>
      <c r="I107" s="376">
        <v>421</v>
      </c>
      <c r="J107" s="376">
        <v>404</v>
      </c>
      <c r="K107" s="376">
        <v>401</v>
      </c>
      <c r="L107" s="395" t="s">
        <v>174</v>
      </c>
      <c r="M107" s="661">
        <v>395</v>
      </c>
    </row>
    <row r="108" spans="1:13" s="237" customFormat="1" ht="5.25" customHeight="1" x14ac:dyDescent="0.2">
      <c r="A108" s="664"/>
      <c r="B108" s="376"/>
      <c r="C108" s="376"/>
      <c r="D108" s="376"/>
      <c r="E108" s="376"/>
      <c r="F108" s="376"/>
      <c r="G108" s="376"/>
      <c r="H108" s="376"/>
      <c r="I108" s="376"/>
      <c r="J108" s="376"/>
      <c r="K108" s="376"/>
      <c r="L108" s="395"/>
      <c r="M108" s="661"/>
    </row>
    <row r="109" spans="1:13" s="237" customFormat="1" ht="12.75" customHeight="1" x14ac:dyDescent="0.2">
      <c r="A109" s="649" t="s">
        <v>474</v>
      </c>
      <c r="B109" s="376">
        <f>AVERAGE(B106:B108)</f>
        <v>716</v>
      </c>
      <c r="C109" s="376">
        <f>AVERAGE(C106:C108)</f>
        <v>425.5</v>
      </c>
      <c r="D109" s="376"/>
      <c r="E109" s="376">
        <f>AVERAGE(E106:E108)</f>
        <v>1550</v>
      </c>
      <c r="F109" s="376"/>
      <c r="G109" s="376">
        <f t="shared" ref="G109:M109" si="2">AVERAGE(G106:G108)</f>
        <v>826.5</v>
      </c>
      <c r="H109" s="376">
        <f t="shared" si="2"/>
        <v>424.5</v>
      </c>
      <c r="I109" s="376">
        <f t="shared" si="2"/>
        <v>416</v>
      </c>
      <c r="J109" s="376">
        <f t="shared" si="2"/>
        <v>401.5</v>
      </c>
      <c r="K109" s="376">
        <f t="shared" si="2"/>
        <v>398.5</v>
      </c>
      <c r="L109" s="395" t="s">
        <v>174</v>
      </c>
      <c r="M109" s="661">
        <f t="shared" si="2"/>
        <v>395.5</v>
      </c>
    </row>
    <row r="110" spans="1:13" s="237" customFormat="1" ht="6.6" customHeight="1" x14ac:dyDescent="0.2">
      <c r="A110" s="665"/>
      <c r="B110" s="666"/>
      <c r="C110" s="666"/>
      <c r="D110" s="666"/>
      <c r="E110" s="666"/>
      <c r="F110" s="666"/>
      <c r="G110" s="666"/>
      <c r="H110" s="666"/>
      <c r="I110" s="666"/>
      <c r="J110" s="666"/>
      <c r="K110" s="666"/>
      <c r="L110" s="667"/>
      <c r="M110" s="668"/>
    </row>
    <row r="111" spans="1:13" ht="16.5" customHeight="1" x14ac:dyDescent="0.2">
      <c r="A111" s="360" t="s">
        <v>471</v>
      </c>
    </row>
    <row r="112" spans="1:13" ht="13.5" customHeight="1" x14ac:dyDescent="0.2">
      <c r="A112" s="360" t="s">
        <v>406</v>
      </c>
    </row>
    <row r="113" spans="1:15" ht="12.6" customHeight="1" x14ac:dyDescent="0.2">
      <c r="A113" s="360" t="s">
        <v>320</v>
      </c>
    </row>
    <row r="114" spans="1:15" ht="12.6" customHeight="1" x14ac:dyDescent="0.2">
      <c r="A114" s="360" t="s">
        <v>431</v>
      </c>
    </row>
    <row r="115" spans="1:15" ht="12.6" customHeight="1" x14ac:dyDescent="0.2">
      <c r="A115" s="360" t="s">
        <v>432</v>
      </c>
    </row>
    <row r="116" spans="1:15" ht="12" customHeight="1" x14ac:dyDescent="0.2">
      <c r="A116" s="360" t="s">
        <v>330</v>
      </c>
    </row>
    <row r="117" spans="1:15" ht="12" customHeight="1" x14ac:dyDescent="0.2">
      <c r="A117" s="360" t="s">
        <v>173</v>
      </c>
    </row>
    <row r="118" spans="1:15" ht="12" customHeight="1" x14ac:dyDescent="0.2">
      <c r="A118" s="360" t="s">
        <v>387</v>
      </c>
    </row>
    <row r="119" spans="1:15" ht="12" customHeight="1" x14ac:dyDescent="0.2">
      <c r="A119" s="360" t="s">
        <v>476</v>
      </c>
    </row>
    <row r="120" spans="1:15" ht="12" customHeight="1" x14ac:dyDescent="0.2">
      <c r="A120" s="360" t="s">
        <v>371</v>
      </c>
    </row>
    <row r="121" spans="1:15" ht="12.75" customHeight="1" x14ac:dyDescent="0.2">
      <c r="A121" s="360" t="s">
        <v>172</v>
      </c>
    </row>
    <row r="122" spans="1:15" ht="9.9" customHeight="1" x14ac:dyDescent="0.2">
      <c r="A122" s="360" t="s">
        <v>357</v>
      </c>
    </row>
    <row r="123" spans="1:15" ht="12.75" customHeight="1" x14ac:dyDescent="0.2">
      <c r="A123" s="399" t="s">
        <v>486</v>
      </c>
    </row>
    <row r="127" spans="1:15" x14ac:dyDescent="0.2">
      <c r="N127" s="235"/>
      <c r="O127" s="235"/>
    </row>
    <row r="128" spans="1:15" x14ac:dyDescent="0.2">
      <c r="N128" s="235"/>
      <c r="O128" s="235"/>
    </row>
    <row r="129" spans="3:15" x14ac:dyDescent="0.2">
      <c r="C129" s="235"/>
      <c r="D129" s="235"/>
      <c r="E129" s="229"/>
      <c r="F129" s="235"/>
      <c r="G129" s="377"/>
      <c r="H129" s="235"/>
      <c r="I129" s="236"/>
      <c r="J129" s="235"/>
      <c r="K129" s="235"/>
      <c r="L129" s="235"/>
      <c r="M129" s="235"/>
      <c r="N129" s="235"/>
      <c r="O129" s="235"/>
    </row>
    <row r="130" spans="3:15" x14ac:dyDescent="0.2">
      <c r="C130" s="235"/>
      <c r="D130" s="235"/>
      <c r="E130" s="229"/>
      <c r="F130" s="235"/>
      <c r="G130" s="377"/>
      <c r="H130" s="235"/>
      <c r="I130" s="236"/>
      <c r="J130" s="235"/>
      <c r="K130" s="235"/>
      <c r="L130" s="235"/>
      <c r="M130" s="235"/>
      <c r="N130" s="235"/>
      <c r="O130" s="235"/>
    </row>
    <row r="131" spans="3:15" x14ac:dyDescent="0.2">
      <c r="C131" s="235"/>
      <c r="D131" s="235"/>
      <c r="E131" s="229"/>
      <c r="F131" s="235"/>
      <c r="G131" s="377"/>
      <c r="H131" s="235"/>
      <c r="I131" s="236"/>
      <c r="J131" s="235"/>
      <c r="K131" s="235"/>
      <c r="L131" s="235"/>
      <c r="M131" s="235"/>
      <c r="N131" s="235"/>
      <c r="O131" s="235"/>
    </row>
    <row r="132" spans="3:15" x14ac:dyDescent="0.2">
      <c r="C132" s="235"/>
      <c r="D132" s="235"/>
      <c r="E132" s="229"/>
      <c r="F132" s="235"/>
      <c r="G132" s="377"/>
      <c r="H132" s="235"/>
      <c r="I132" s="236"/>
      <c r="J132" s="235"/>
      <c r="K132" s="235"/>
      <c r="L132" s="235"/>
      <c r="M132" s="235"/>
      <c r="N132" s="235"/>
      <c r="O132" s="235"/>
    </row>
    <row r="135" spans="3:15" x14ac:dyDescent="0.2">
      <c r="N135" s="230" t="s">
        <v>74</v>
      </c>
    </row>
    <row r="136" spans="3:15" x14ac:dyDescent="0.2">
      <c r="N136" s="230" t="s">
        <v>74</v>
      </c>
    </row>
    <row r="140" spans="3:15" x14ac:dyDescent="0.2">
      <c r="O140" s="230" t="s">
        <v>74</v>
      </c>
    </row>
    <row r="200" spans="2:14" x14ac:dyDescent="0.2">
      <c r="J200" s="230"/>
      <c r="K200" s="230"/>
      <c r="L200" s="230"/>
      <c r="M200" s="230"/>
    </row>
    <row r="201" spans="2:14" x14ac:dyDescent="0.2">
      <c r="E201" s="231"/>
      <c r="I201" s="228"/>
      <c r="M201" s="230"/>
    </row>
    <row r="202" spans="2:14" x14ac:dyDescent="0.2">
      <c r="B202" s="230"/>
      <c r="H202" s="230"/>
      <c r="M202" s="230"/>
      <c r="N202" s="230"/>
    </row>
    <row r="203" spans="2:14" x14ac:dyDescent="0.2">
      <c r="B203" s="228"/>
      <c r="C203" s="230"/>
      <c r="D203" s="230"/>
      <c r="E203" s="232"/>
      <c r="F203" s="230"/>
      <c r="G203" s="378"/>
      <c r="H203" s="230"/>
      <c r="I203" s="228"/>
      <c r="J203" s="228"/>
      <c r="K203" s="228"/>
      <c r="M203" s="228"/>
    </row>
    <row r="204" spans="2:14" x14ac:dyDescent="0.2">
      <c r="B204" s="233"/>
      <c r="C204" s="233"/>
      <c r="D204" s="233"/>
      <c r="E204" s="234"/>
      <c r="F204" s="233"/>
      <c r="G204" s="379"/>
      <c r="H204" s="230"/>
      <c r="I204" s="228"/>
      <c r="J204" s="230"/>
      <c r="K204" s="230"/>
      <c r="L204" s="228"/>
      <c r="M204" s="228"/>
    </row>
    <row r="205" spans="2:14" x14ac:dyDescent="0.2">
      <c r="B205" s="228"/>
      <c r="C205" s="228"/>
      <c r="D205" s="228"/>
      <c r="E205" s="232"/>
      <c r="F205" s="228"/>
      <c r="G205" s="375"/>
      <c r="I205" s="228"/>
      <c r="J205" s="230"/>
      <c r="K205" s="230"/>
      <c r="L205" s="228"/>
    </row>
    <row r="206" spans="2:14" x14ac:dyDescent="0.2">
      <c r="B206" s="230"/>
      <c r="C206" s="230"/>
      <c r="D206" s="230"/>
      <c r="E206" s="231"/>
      <c r="F206" s="230"/>
      <c r="G206" s="378"/>
      <c r="H206" s="230"/>
      <c r="I206" s="228"/>
      <c r="J206" s="230"/>
      <c r="K206" s="230"/>
      <c r="L206" s="230"/>
      <c r="M206" s="230"/>
      <c r="N206" s="230"/>
    </row>
    <row r="208" spans="2:14" x14ac:dyDescent="0.2">
      <c r="E208" s="231"/>
    </row>
    <row r="210" spans="2:12" x14ac:dyDescent="0.2">
      <c r="B210" s="227"/>
      <c r="C210" s="227"/>
      <c r="D210" s="227"/>
      <c r="E210" s="229"/>
      <c r="F210" s="227"/>
      <c r="G210" s="377"/>
      <c r="H210" s="227"/>
      <c r="I210" s="228"/>
      <c r="J210" s="227"/>
      <c r="K210" s="227"/>
      <c r="L210" s="227"/>
    </row>
    <row r="211" spans="2:12" x14ac:dyDescent="0.2">
      <c r="B211" s="227"/>
      <c r="C211" s="227"/>
      <c r="D211" s="227"/>
      <c r="E211" s="229"/>
      <c r="F211" s="227"/>
      <c r="G211" s="377"/>
      <c r="H211" s="227"/>
      <c r="I211" s="228"/>
      <c r="J211" s="227"/>
      <c r="K211" s="227"/>
      <c r="L211" s="227"/>
    </row>
    <row r="212" spans="2:12" x14ac:dyDescent="0.2">
      <c r="B212" s="227"/>
      <c r="C212" s="227"/>
      <c r="D212" s="227"/>
      <c r="E212" s="229"/>
      <c r="F212" s="227"/>
      <c r="G212" s="377"/>
      <c r="H212" s="227"/>
      <c r="I212" s="228"/>
      <c r="J212" s="227"/>
      <c r="K212" s="227"/>
      <c r="L212" s="227"/>
    </row>
    <row r="213" spans="2:12" x14ac:dyDescent="0.2">
      <c r="B213" s="227"/>
      <c r="C213" s="227"/>
      <c r="D213" s="227"/>
      <c r="E213" s="229"/>
      <c r="F213" s="227"/>
      <c r="G213" s="377"/>
      <c r="H213" s="227"/>
      <c r="I213" s="228"/>
      <c r="J213" s="227"/>
      <c r="K213" s="227"/>
      <c r="L213" s="227"/>
    </row>
  </sheetData>
  <printOptions horizontalCentered="1"/>
  <pageMargins left="0.75" right="0.75" top="0.5" bottom="0.5" header="0.5" footer="0.5"/>
  <pageSetup scale="5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" transitionEvaluation="1" transitionEntry="1" codeName="Sheet13"/>
  <dimension ref="A1:AE162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8.6640625" defaultRowHeight="11.4" x14ac:dyDescent="0.2"/>
  <cols>
    <col min="1" max="1" width="17" style="183" customWidth="1"/>
    <col min="2" max="2" width="9.33203125" style="183" customWidth="1"/>
    <col min="3" max="3" width="1.77734375" style="183" customWidth="1"/>
    <col min="4" max="5" width="9.33203125" style="183" customWidth="1"/>
    <col min="6" max="6" width="1.109375" style="183" customWidth="1"/>
    <col min="7" max="8" width="8.77734375" style="183" customWidth="1"/>
    <col min="9" max="9" width="2.109375" style="183" customWidth="1"/>
    <col min="10" max="11" width="9.33203125" style="183" customWidth="1"/>
    <col min="12" max="12" width="1.109375" style="183" customWidth="1"/>
    <col min="13" max="14" width="8.77734375" style="183" customWidth="1"/>
    <col min="15" max="25" width="9.6640625" style="183" customWidth="1"/>
    <col min="26" max="26" width="12.6640625" style="183" customWidth="1"/>
    <col min="27" max="256" width="8.6640625" style="183"/>
    <col min="257" max="257" width="17" style="183" customWidth="1"/>
    <col min="258" max="258" width="9.33203125" style="183" customWidth="1"/>
    <col min="259" max="259" width="1.77734375" style="183" customWidth="1"/>
    <col min="260" max="261" width="9.33203125" style="183" customWidth="1"/>
    <col min="262" max="262" width="1.109375" style="183" customWidth="1"/>
    <col min="263" max="264" width="8.77734375" style="183" customWidth="1"/>
    <col min="265" max="265" width="2.109375" style="183" customWidth="1"/>
    <col min="266" max="267" width="9.33203125" style="183" customWidth="1"/>
    <col min="268" max="268" width="1.109375" style="183" customWidth="1"/>
    <col min="269" max="270" width="8.77734375" style="183" customWidth="1"/>
    <col min="271" max="281" width="9.6640625" style="183" customWidth="1"/>
    <col min="282" max="282" width="12.6640625" style="183" customWidth="1"/>
    <col min="283" max="512" width="8.6640625" style="183"/>
    <col min="513" max="513" width="17" style="183" customWidth="1"/>
    <col min="514" max="514" width="9.33203125" style="183" customWidth="1"/>
    <col min="515" max="515" width="1.77734375" style="183" customWidth="1"/>
    <col min="516" max="517" width="9.33203125" style="183" customWidth="1"/>
    <col min="518" max="518" width="1.109375" style="183" customWidth="1"/>
    <col min="519" max="520" width="8.77734375" style="183" customWidth="1"/>
    <col min="521" max="521" width="2.109375" style="183" customWidth="1"/>
    <col min="522" max="523" width="9.33203125" style="183" customWidth="1"/>
    <col min="524" max="524" width="1.109375" style="183" customWidth="1"/>
    <col min="525" max="526" width="8.77734375" style="183" customWidth="1"/>
    <col min="527" max="537" width="9.6640625" style="183" customWidth="1"/>
    <col min="538" max="538" width="12.6640625" style="183" customWidth="1"/>
    <col min="539" max="768" width="8.6640625" style="183"/>
    <col min="769" max="769" width="17" style="183" customWidth="1"/>
    <col min="770" max="770" width="9.33203125" style="183" customWidth="1"/>
    <col min="771" max="771" width="1.77734375" style="183" customWidth="1"/>
    <col min="772" max="773" width="9.33203125" style="183" customWidth="1"/>
    <col min="774" max="774" width="1.109375" style="183" customWidth="1"/>
    <col min="775" max="776" width="8.77734375" style="183" customWidth="1"/>
    <col min="777" max="777" width="2.109375" style="183" customWidth="1"/>
    <col min="778" max="779" width="9.33203125" style="183" customWidth="1"/>
    <col min="780" max="780" width="1.109375" style="183" customWidth="1"/>
    <col min="781" max="782" width="8.77734375" style="183" customWidth="1"/>
    <col min="783" max="793" width="9.6640625" style="183" customWidth="1"/>
    <col min="794" max="794" width="12.6640625" style="183" customWidth="1"/>
    <col min="795" max="1024" width="8.6640625" style="183"/>
    <col min="1025" max="1025" width="17" style="183" customWidth="1"/>
    <col min="1026" max="1026" width="9.33203125" style="183" customWidth="1"/>
    <col min="1027" max="1027" width="1.77734375" style="183" customWidth="1"/>
    <col min="1028" max="1029" width="9.33203125" style="183" customWidth="1"/>
    <col min="1030" max="1030" width="1.109375" style="183" customWidth="1"/>
    <col min="1031" max="1032" width="8.77734375" style="183" customWidth="1"/>
    <col min="1033" max="1033" width="2.109375" style="183" customWidth="1"/>
    <col min="1034" max="1035" width="9.33203125" style="183" customWidth="1"/>
    <col min="1036" max="1036" width="1.109375" style="183" customWidth="1"/>
    <col min="1037" max="1038" width="8.77734375" style="183" customWidth="1"/>
    <col min="1039" max="1049" width="9.6640625" style="183" customWidth="1"/>
    <col min="1050" max="1050" width="12.6640625" style="183" customWidth="1"/>
    <col min="1051" max="1280" width="8.6640625" style="183"/>
    <col min="1281" max="1281" width="17" style="183" customWidth="1"/>
    <col min="1282" max="1282" width="9.33203125" style="183" customWidth="1"/>
    <col min="1283" max="1283" width="1.77734375" style="183" customWidth="1"/>
    <col min="1284" max="1285" width="9.33203125" style="183" customWidth="1"/>
    <col min="1286" max="1286" width="1.109375" style="183" customWidth="1"/>
    <col min="1287" max="1288" width="8.77734375" style="183" customWidth="1"/>
    <col min="1289" max="1289" width="2.109375" style="183" customWidth="1"/>
    <col min="1290" max="1291" width="9.33203125" style="183" customWidth="1"/>
    <col min="1292" max="1292" width="1.109375" style="183" customWidth="1"/>
    <col min="1293" max="1294" width="8.77734375" style="183" customWidth="1"/>
    <col min="1295" max="1305" width="9.6640625" style="183" customWidth="1"/>
    <col min="1306" max="1306" width="12.6640625" style="183" customWidth="1"/>
    <col min="1307" max="1536" width="8.6640625" style="183"/>
    <col min="1537" max="1537" width="17" style="183" customWidth="1"/>
    <col min="1538" max="1538" width="9.33203125" style="183" customWidth="1"/>
    <col min="1539" max="1539" width="1.77734375" style="183" customWidth="1"/>
    <col min="1540" max="1541" width="9.33203125" style="183" customWidth="1"/>
    <col min="1542" max="1542" width="1.109375" style="183" customWidth="1"/>
    <col min="1543" max="1544" width="8.77734375" style="183" customWidth="1"/>
    <col min="1545" max="1545" width="2.109375" style="183" customWidth="1"/>
    <col min="1546" max="1547" width="9.33203125" style="183" customWidth="1"/>
    <col min="1548" max="1548" width="1.109375" style="183" customWidth="1"/>
    <col min="1549" max="1550" width="8.77734375" style="183" customWidth="1"/>
    <col min="1551" max="1561" width="9.6640625" style="183" customWidth="1"/>
    <col min="1562" max="1562" width="12.6640625" style="183" customWidth="1"/>
    <col min="1563" max="1792" width="8.6640625" style="183"/>
    <col min="1793" max="1793" width="17" style="183" customWidth="1"/>
    <col min="1794" max="1794" width="9.33203125" style="183" customWidth="1"/>
    <col min="1795" max="1795" width="1.77734375" style="183" customWidth="1"/>
    <col min="1796" max="1797" width="9.33203125" style="183" customWidth="1"/>
    <col min="1798" max="1798" width="1.109375" style="183" customWidth="1"/>
    <col min="1799" max="1800" width="8.77734375" style="183" customWidth="1"/>
    <col min="1801" max="1801" width="2.109375" style="183" customWidth="1"/>
    <col min="1802" max="1803" width="9.33203125" style="183" customWidth="1"/>
    <col min="1804" max="1804" width="1.109375" style="183" customWidth="1"/>
    <col min="1805" max="1806" width="8.77734375" style="183" customWidth="1"/>
    <col min="1807" max="1817" width="9.6640625" style="183" customWidth="1"/>
    <col min="1818" max="1818" width="12.6640625" style="183" customWidth="1"/>
    <col min="1819" max="2048" width="8.6640625" style="183"/>
    <col min="2049" max="2049" width="17" style="183" customWidth="1"/>
    <col min="2050" max="2050" width="9.33203125" style="183" customWidth="1"/>
    <col min="2051" max="2051" width="1.77734375" style="183" customWidth="1"/>
    <col min="2052" max="2053" width="9.33203125" style="183" customWidth="1"/>
    <col min="2054" max="2054" width="1.109375" style="183" customWidth="1"/>
    <col min="2055" max="2056" width="8.77734375" style="183" customWidth="1"/>
    <col min="2057" max="2057" width="2.109375" style="183" customWidth="1"/>
    <col min="2058" max="2059" width="9.33203125" style="183" customWidth="1"/>
    <col min="2060" max="2060" width="1.109375" style="183" customWidth="1"/>
    <col min="2061" max="2062" width="8.77734375" style="183" customWidth="1"/>
    <col min="2063" max="2073" width="9.6640625" style="183" customWidth="1"/>
    <col min="2074" max="2074" width="12.6640625" style="183" customWidth="1"/>
    <col min="2075" max="2304" width="8.6640625" style="183"/>
    <col min="2305" max="2305" width="17" style="183" customWidth="1"/>
    <col min="2306" max="2306" width="9.33203125" style="183" customWidth="1"/>
    <col min="2307" max="2307" width="1.77734375" style="183" customWidth="1"/>
    <col min="2308" max="2309" width="9.33203125" style="183" customWidth="1"/>
    <col min="2310" max="2310" width="1.109375" style="183" customWidth="1"/>
    <col min="2311" max="2312" width="8.77734375" style="183" customWidth="1"/>
    <col min="2313" max="2313" width="2.109375" style="183" customWidth="1"/>
    <col min="2314" max="2315" width="9.33203125" style="183" customWidth="1"/>
    <col min="2316" max="2316" width="1.109375" style="183" customWidth="1"/>
    <col min="2317" max="2318" width="8.77734375" style="183" customWidth="1"/>
    <col min="2319" max="2329" width="9.6640625" style="183" customWidth="1"/>
    <col min="2330" max="2330" width="12.6640625" style="183" customWidth="1"/>
    <col min="2331" max="2560" width="8.6640625" style="183"/>
    <col min="2561" max="2561" width="17" style="183" customWidth="1"/>
    <col min="2562" max="2562" width="9.33203125" style="183" customWidth="1"/>
    <col min="2563" max="2563" width="1.77734375" style="183" customWidth="1"/>
    <col min="2564" max="2565" width="9.33203125" style="183" customWidth="1"/>
    <col min="2566" max="2566" width="1.109375" style="183" customWidth="1"/>
    <col min="2567" max="2568" width="8.77734375" style="183" customWidth="1"/>
    <col min="2569" max="2569" width="2.109375" style="183" customWidth="1"/>
    <col min="2570" max="2571" width="9.33203125" style="183" customWidth="1"/>
    <col min="2572" max="2572" width="1.109375" style="183" customWidth="1"/>
    <col min="2573" max="2574" width="8.77734375" style="183" customWidth="1"/>
    <col min="2575" max="2585" width="9.6640625" style="183" customWidth="1"/>
    <col min="2586" max="2586" width="12.6640625" style="183" customWidth="1"/>
    <col min="2587" max="2816" width="8.6640625" style="183"/>
    <col min="2817" max="2817" width="17" style="183" customWidth="1"/>
    <col min="2818" max="2818" width="9.33203125" style="183" customWidth="1"/>
    <col min="2819" max="2819" width="1.77734375" style="183" customWidth="1"/>
    <col min="2820" max="2821" width="9.33203125" style="183" customWidth="1"/>
    <col min="2822" max="2822" width="1.109375" style="183" customWidth="1"/>
    <col min="2823" max="2824" width="8.77734375" style="183" customWidth="1"/>
    <col min="2825" max="2825" width="2.109375" style="183" customWidth="1"/>
    <col min="2826" max="2827" width="9.33203125" style="183" customWidth="1"/>
    <col min="2828" max="2828" width="1.109375" style="183" customWidth="1"/>
    <col min="2829" max="2830" width="8.77734375" style="183" customWidth="1"/>
    <col min="2831" max="2841" width="9.6640625" style="183" customWidth="1"/>
    <col min="2842" max="2842" width="12.6640625" style="183" customWidth="1"/>
    <col min="2843" max="3072" width="8.6640625" style="183"/>
    <col min="3073" max="3073" width="17" style="183" customWidth="1"/>
    <col min="3074" max="3074" width="9.33203125" style="183" customWidth="1"/>
    <col min="3075" max="3075" width="1.77734375" style="183" customWidth="1"/>
    <col min="3076" max="3077" width="9.33203125" style="183" customWidth="1"/>
    <col min="3078" max="3078" width="1.109375" style="183" customWidth="1"/>
    <col min="3079" max="3080" width="8.77734375" style="183" customWidth="1"/>
    <col min="3081" max="3081" width="2.109375" style="183" customWidth="1"/>
    <col min="3082" max="3083" width="9.33203125" style="183" customWidth="1"/>
    <col min="3084" max="3084" width="1.109375" style="183" customWidth="1"/>
    <col min="3085" max="3086" width="8.77734375" style="183" customWidth="1"/>
    <col min="3087" max="3097" width="9.6640625" style="183" customWidth="1"/>
    <col min="3098" max="3098" width="12.6640625" style="183" customWidth="1"/>
    <col min="3099" max="3328" width="8.6640625" style="183"/>
    <col min="3329" max="3329" width="17" style="183" customWidth="1"/>
    <col min="3330" max="3330" width="9.33203125" style="183" customWidth="1"/>
    <col min="3331" max="3331" width="1.77734375" style="183" customWidth="1"/>
    <col min="3332" max="3333" width="9.33203125" style="183" customWidth="1"/>
    <col min="3334" max="3334" width="1.109375" style="183" customWidth="1"/>
    <col min="3335" max="3336" width="8.77734375" style="183" customWidth="1"/>
    <col min="3337" max="3337" width="2.109375" style="183" customWidth="1"/>
    <col min="3338" max="3339" width="9.33203125" style="183" customWidth="1"/>
    <col min="3340" max="3340" width="1.109375" style="183" customWidth="1"/>
    <col min="3341" max="3342" width="8.77734375" style="183" customWidth="1"/>
    <col min="3343" max="3353" width="9.6640625" style="183" customWidth="1"/>
    <col min="3354" max="3354" width="12.6640625" style="183" customWidth="1"/>
    <col min="3355" max="3584" width="8.6640625" style="183"/>
    <col min="3585" max="3585" width="17" style="183" customWidth="1"/>
    <col min="3586" max="3586" width="9.33203125" style="183" customWidth="1"/>
    <col min="3587" max="3587" width="1.77734375" style="183" customWidth="1"/>
    <col min="3588" max="3589" width="9.33203125" style="183" customWidth="1"/>
    <col min="3590" max="3590" width="1.109375" style="183" customWidth="1"/>
    <col min="3591" max="3592" width="8.77734375" style="183" customWidth="1"/>
    <col min="3593" max="3593" width="2.109375" style="183" customWidth="1"/>
    <col min="3594" max="3595" width="9.33203125" style="183" customWidth="1"/>
    <col min="3596" max="3596" width="1.109375" style="183" customWidth="1"/>
    <col min="3597" max="3598" width="8.77734375" style="183" customWidth="1"/>
    <col min="3599" max="3609" width="9.6640625" style="183" customWidth="1"/>
    <col min="3610" max="3610" width="12.6640625" style="183" customWidth="1"/>
    <col min="3611" max="3840" width="8.6640625" style="183"/>
    <col min="3841" max="3841" width="17" style="183" customWidth="1"/>
    <col min="3842" max="3842" width="9.33203125" style="183" customWidth="1"/>
    <col min="3843" max="3843" width="1.77734375" style="183" customWidth="1"/>
    <col min="3844" max="3845" width="9.33203125" style="183" customWidth="1"/>
    <col min="3846" max="3846" width="1.109375" style="183" customWidth="1"/>
    <col min="3847" max="3848" width="8.77734375" style="183" customWidth="1"/>
    <col min="3849" max="3849" width="2.109375" style="183" customWidth="1"/>
    <col min="3850" max="3851" width="9.33203125" style="183" customWidth="1"/>
    <col min="3852" max="3852" width="1.109375" style="183" customWidth="1"/>
    <col min="3853" max="3854" width="8.77734375" style="183" customWidth="1"/>
    <col min="3855" max="3865" width="9.6640625" style="183" customWidth="1"/>
    <col min="3866" max="3866" width="12.6640625" style="183" customWidth="1"/>
    <col min="3867" max="4096" width="8.6640625" style="183"/>
    <col min="4097" max="4097" width="17" style="183" customWidth="1"/>
    <col min="4098" max="4098" width="9.33203125" style="183" customWidth="1"/>
    <col min="4099" max="4099" width="1.77734375" style="183" customWidth="1"/>
    <col min="4100" max="4101" width="9.33203125" style="183" customWidth="1"/>
    <col min="4102" max="4102" width="1.109375" style="183" customWidth="1"/>
    <col min="4103" max="4104" width="8.77734375" style="183" customWidth="1"/>
    <col min="4105" max="4105" width="2.109375" style="183" customWidth="1"/>
    <col min="4106" max="4107" width="9.33203125" style="183" customWidth="1"/>
    <col min="4108" max="4108" width="1.109375" style="183" customWidth="1"/>
    <col min="4109" max="4110" width="8.77734375" style="183" customWidth="1"/>
    <col min="4111" max="4121" width="9.6640625" style="183" customWidth="1"/>
    <col min="4122" max="4122" width="12.6640625" style="183" customWidth="1"/>
    <col min="4123" max="4352" width="8.6640625" style="183"/>
    <col min="4353" max="4353" width="17" style="183" customWidth="1"/>
    <col min="4354" max="4354" width="9.33203125" style="183" customWidth="1"/>
    <col min="4355" max="4355" width="1.77734375" style="183" customWidth="1"/>
    <col min="4356" max="4357" width="9.33203125" style="183" customWidth="1"/>
    <col min="4358" max="4358" width="1.109375" style="183" customWidth="1"/>
    <col min="4359" max="4360" width="8.77734375" style="183" customWidth="1"/>
    <col min="4361" max="4361" width="2.109375" style="183" customWidth="1"/>
    <col min="4362" max="4363" width="9.33203125" style="183" customWidth="1"/>
    <col min="4364" max="4364" width="1.109375" style="183" customWidth="1"/>
    <col min="4365" max="4366" width="8.77734375" style="183" customWidth="1"/>
    <col min="4367" max="4377" width="9.6640625" style="183" customWidth="1"/>
    <col min="4378" max="4378" width="12.6640625" style="183" customWidth="1"/>
    <col min="4379" max="4608" width="8.6640625" style="183"/>
    <col min="4609" max="4609" width="17" style="183" customWidth="1"/>
    <col min="4610" max="4610" width="9.33203125" style="183" customWidth="1"/>
    <col min="4611" max="4611" width="1.77734375" style="183" customWidth="1"/>
    <col min="4612" max="4613" width="9.33203125" style="183" customWidth="1"/>
    <col min="4614" max="4614" width="1.109375" style="183" customWidth="1"/>
    <col min="4615" max="4616" width="8.77734375" style="183" customWidth="1"/>
    <col min="4617" max="4617" width="2.109375" style="183" customWidth="1"/>
    <col min="4618" max="4619" width="9.33203125" style="183" customWidth="1"/>
    <col min="4620" max="4620" width="1.109375" style="183" customWidth="1"/>
    <col min="4621" max="4622" width="8.77734375" style="183" customWidth="1"/>
    <col min="4623" max="4633" width="9.6640625" style="183" customWidth="1"/>
    <col min="4634" max="4634" width="12.6640625" style="183" customWidth="1"/>
    <col min="4635" max="4864" width="8.6640625" style="183"/>
    <col min="4865" max="4865" width="17" style="183" customWidth="1"/>
    <col min="4866" max="4866" width="9.33203125" style="183" customWidth="1"/>
    <col min="4867" max="4867" width="1.77734375" style="183" customWidth="1"/>
    <col min="4868" max="4869" width="9.33203125" style="183" customWidth="1"/>
    <col min="4870" max="4870" width="1.109375" style="183" customWidth="1"/>
    <col min="4871" max="4872" width="8.77734375" style="183" customWidth="1"/>
    <col min="4873" max="4873" width="2.109375" style="183" customWidth="1"/>
    <col min="4874" max="4875" width="9.33203125" style="183" customWidth="1"/>
    <col min="4876" max="4876" width="1.109375" style="183" customWidth="1"/>
    <col min="4877" max="4878" width="8.77734375" style="183" customWidth="1"/>
    <col min="4879" max="4889" width="9.6640625" style="183" customWidth="1"/>
    <col min="4890" max="4890" width="12.6640625" style="183" customWidth="1"/>
    <col min="4891" max="5120" width="8.6640625" style="183"/>
    <col min="5121" max="5121" width="17" style="183" customWidth="1"/>
    <col min="5122" max="5122" width="9.33203125" style="183" customWidth="1"/>
    <col min="5123" max="5123" width="1.77734375" style="183" customWidth="1"/>
    <col min="5124" max="5125" width="9.33203125" style="183" customWidth="1"/>
    <col min="5126" max="5126" width="1.109375" style="183" customWidth="1"/>
    <col min="5127" max="5128" width="8.77734375" style="183" customWidth="1"/>
    <col min="5129" max="5129" width="2.109375" style="183" customWidth="1"/>
    <col min="5130" max="5131" width="9.33203125" style="183" customWidth="1"/>
    <col min="5132" max="5132" width="1.109375" style="183" customWidth="1"/>
    <col min="5133" max="5134" width="8.77734375" style="183" customWidth="1"/>
    <col min="5135" max="5145" width="9.6640625" style="183" customWidth="1"/>
    <col min="5146" max="5146" width="12.6640625" style="183" customWidth="1"/>
    <col min="5147" max="5376" width="8.6640625" style="183"/>
    <col min="5377" max="5377" width="17" style="183" customWidth="1"/>
    <col min="5378" max="5378" width="9.33203125" style="183" customWidth="1"/>
    <col min="5379" max="5379" width="1.77734375" style="183" customWidth="1"/>
    <col min="5380" max="5381" width="9.33203125" style="183" customWidth="1"/>
    <col min="5382" max="5382" width="1.109375" style="183" customWidth="1"/>
    <col min="5383" max="5384" width="8.77734375" style="183" customWidth="1"/>
    <col min="5385" max="5385" width="2.109375" style="183" customWidth="1"/>
    <col min="5386" max="5387" width="9.33203125" style="183" customWidth="1"/>
    <col min="5388" max="5388" width="1.109375" style="183" customWidth="1"/>
    <col min="5389" max="5390" width="8.77734375" style="183" customWidth="1"/>
    <col min="5391" max="5401" width="9.6640625" style="183" customWidth="1"/>
    <col min="5402" max="5402" width="12.6640625" style="183" customWidth="1"/>
    <col min="5403" max="5632" width="8.6640625" style="183"/>
    <col min="5633" max="5633" width="17" style="183" customWidth="1"/>
    <col min="5634" max="5634" width="9.33203125" style="183" customWidth="1"/>
    <col min="5635" max="5635" width="1.77734375" style="183" customWidth="1"/>
    <col min="5636" max="5637" width="9.33203125" style="183" customWidth="1"/>
    <col min="5638" max="5638" width="1.109375" style="183" customWidth="1"/>
    <col min="5639" max="5640" width="8.77734375" style="183" customWidth="1"/>
    <col min="5641" max="5641" width="2.109375" style="183" customWidth="1"/>
    <col min="5642" max="5643" width="9.33203125" style="183" customWidth="1"/>
    <col min="5644" max="5644" width="1.109375" style="183" customWidth="1"/>
    <col min="5645" max="5646" width="8.77734375" style="183" customWidth="1"/>
    <col min="5647" max="5657" width="9.6640625" style="183" customWidth="1"/>
    <col min="5658" max="5658" width="12.6640625" style="183" customWidth="1"/>
    <col min="5659" max="5888" width="8.6640625" style="183"/>
    <col min="5889" max="5889" width="17" style="183" customWidth="1"/>
    <col min="5890" max="5890" width="9.33203125" style="183" customWidth="1"/>
    <col min="5891" max="5891" width="1.77734375" style="183" customWidth="1"/>
    <col min="5892" max="5893" width="9.33203125" style="183" customWidth="1"/>
    <col min="5894" max="5894" width="1.109375" style="183" customWidth="1"/>
    <col min="5895" max="5896" width="8.77734375" style="183" customWidth="1"/>
    <col min="5897" max="5897" width="2.109375" style="183" customWidth="1"/>
    <col min="5898" max="5899" width="9.33203125" style="183" customWidth="1"/>
    <col min="5900" max="5900" width="1.109375" style="183" customWidth="1"/>
    <col min="5901" max="5902" width="8.77734375" style="183" customWidth="1"/>
    <col min="5903" max="5913" width="9.6640625" style="183" customWidth="1"/>
    <col min="5914" max="5914" width="12.6640625" style="183" customWidth="1"/>
    <col min="5915" max="6144" width="8.6640625" style="183"/>
    <col min="6145" max="6145" width="17" style="183" customWidth="1"/>
    <col min="6146" max="6146" width="9.33203125" style="183" customWidth="1"/>
    <col min="6147" max="6147" width="1.77734375" style="183" customWidth="1"/>
    <col min="6148" max="6149" width="9.33203125" style="183" customWidth="1"/>
    <col min="6150" max="6150" width="1.109375" style="183" customWidth="1"/>
    <col min="6151" max="6152" width="8.77734375" style="183" customWidth="1"/>
    <col min="6153" max="6153" width="2.109375" style="183" customWidth="1"/>
    <col min="6154" max="6155" width="9.33203125" style="183" customWidth="1"/>
    <col min="6156" max="6156" width="1.109375" style="183" customWidth="1"/>
    <col min="6157" max="6158" width="8.77734375" style="183" customWidth="1"/>
    <col min="6159" max="6169" width="9.6640625" style="183" customWidth="1"/>
    <col min="6170" max="6170" width="12.6640625" style="183" customWidth="1"/>
    <col min="6171" max="6400" width="8.6640625" style="183"/>
    <col min="6401" max="6401" width="17" style="183" customWidth="1"/>
    <col min="6402" max="6402" width="9.33203125" style="183" customWidth="1"/>
    <col min="6403" max="6403" width="1.77734375" style="183" customWidth="1"/>
    <col min="6404" max="6405" width="9.33203125" style="183" customWidth="1"/>
    <col min="6406" max="6406" width="1.109375" style="183" customWidth="1"/>
    <col min="6407" max="6408" width="8.77734375" style="183" customWidth="1"/>
    <col min="6409" max="6409" width="2.109375" style="183" customWidth="1"/>
    <col min="6410" max="6411" width="9.33203125" style="183" customWidth="1"/>
    <col min="6412" max="6412" width="1.109375" style="183" customWidth="1"/>
    <col min="6413" max="6414" width="8.77734375" style="183" customWidth="1"/>
    <col min="6415" max="6425" width="9.6640625" style="183" customWidth="1"/>
    <col min="6426" max="6426" width="12.6640625" style="183" customWidth="1"/>
    <col min="6427" max="6656" width="8.6640625" style="183"/>
    <col min="6657" max="6657" width="17" style="183" customWidth="1"/>
    <col min="6658" max="6658" width="9.33203125" style="183" customWidth="1"/>
    <col min="6659" max="6659" width="1.77734375" style="183" customWidth="1"/>
    <col min="6660" max="6661" width="9.33203125" style="183" customWidth="1"/>
    <col min="6662" max="6662" width="1.109375" style="183" customWidth="1"/>
    <col min="6663" max="6664" width="8.77734375" style="183" customWidth="1"/>
    <col min="6665" max="6665" width="2.109375" style="183" customWidth="1"/>
    <col min="6666" max="6667" width="9.33203125" style="183" customWidth="1"/>
    <col min="6668" max="6668" width="1.109375" style="183" customWidth="1"/>
    <col min="6669" max="6670" width="8.77734375" style="183" customWidth="1"/>
    <col min="6671" max="6681" width="9.6640625" style="183" customWidth="1"/>
    <col min="6682" max="6682" width="12.6640625" style="183" customWidth="1"/>
    <col min="6683" max="6912" width="8.6640625" style="183"/>
    <col min="6913" max="6913" width="17" style="183" customWidth="1"/>
    <col min="6914" max="6914" width="9.33203125" style="183" customWidth="1"/>
    <col min="6915" max="6915" width="1.77734375" style="183" customWidth="1"/>
    <col min="6916" max="6917" width="9.33203125" style="183" customWidth="1"/>
    <col min="6918" max="6918" width="1.109375" style="183" customWidth="1"/>
    <col min="6919" max="6920" width="8.77734375" style="183" customWidth="1"/>
    <col min="6921" max="6921" width="2.109375" style="183" customWidth="1"/>
    <col min="6922" max="6923" width="9.33203125" style="183" customWidth="1"/>
    <col min="6924" max="6924" width="1.109375" style="183" customWidth="1"/>
    <col min="6925" max="6926" width="8.77734375" style="183" customWidth="1"/>
    <col min="6927" max="6937" width="9.6640625" style="183" customWidth="1"/>
    <col min="6938" max="6938" width="12.6640625" style="183" customWidth="1"/>
    <col min="6939" max="7168" width="8.6640625" style="183"/>
    <col min="7169" max="7169" width="17" style="183" customWidth="1"/>
    <col min="7170" max="7170" width="9.33203125" style="183" customWidth="1"/>
    <col min="7171" max="7171" width="1.77734375" style="183" customWidth="1"/>
    <col min="7172" max="7173" width="9.33203125" style="183" customWidth="1"/>
    <col min="7174" max="7174" width="1.109375" style="183" customWidth="1"/>
    <col min="7175" max="7176" width="8.77734375" style="183" customWidth="1"/>
    <col min="7177" max="7177" width="2.109375" style="183" customWidth="1"/>
    <col min="7178" max="7179" width="9.33203125" style="183" customWidth="1"/>
    <col min="7180" max="7180" width="1.109375" style="183" customWidth="1"/>
    <col min="7181" max="7182" width="8.77734375" style="183" customWidth="1"/>
    <col min="7183" max="7193" width="9.6640625" style="183" customWidth="1"/>
    <col min="7194" max="7194" width="12.6640625" style="183" customWidth="1"/>
    <col min="7195" max="7424" width="8.6640625" style="183"/>
    <col min="7425" max="7425" width="17" style="183" customWidth="1"/>
    <col min="7426" max="7426" width="9.33203125" style="183" customWidth="1"/>
    <col min="7427" max="7427" width="1.77734375" style="183" customWidth="1"/>
    <col min="7428" max="7429" width="9.33203125" style="183" customWidth="1"/>
    <col min="7430" max="7430" width="1.109375" style="183" customWidth="1"/>
    <col min="7431" max="7432" width="8.77734375" style="183" customWidth="1"/>
    <col min="7433" max="7433" width="2.109375" style="183" customWidth="1"/>
    <col min="7434" max="7435" width="9.33203125" style="183" customWidth="1"/>
    <col min="7436" max="7436" width="1.109375" style="183" customWidth="1"/>
    <col min="7437" max="7438" width="8.77734375" style="183" customWidth="1"/>
    <col min="7439" max="7449" width="9.6640625" style="183" customWidth="1"/>
    <col min="7450" max="7450" width="12.6640625" style="183" customWidth="1"/>
    <col min="7451" max="7680" width="8.6640625" style="183"/>
    <col min="7681" max="7681" width="17" style="183" customWidth="1"/>
    <col min="7682" max="7682" width="9.33203125" style="183" customWidth="1"/>
    <col min="7683" max="7683" width="1.77734375" style="183" customWidth="1"/>
    <col min="7684" max="7685" width="9.33203125" style="183" customWidth="1"/>
    <col min="7686" max="7686" width="1.109375" style="183" customWidth="1"/>
    <col min="7687" max="7688" width="8.77734375" style="183" customWidth="1"/>
    <col min="7689" max="7689" width="2.109375" style="183" customWidth="1"/>
    <col min="7690" max="7691" width="9.33203125" style="183" customWidth="1"/>
    <col min="7692" max="7692" width="1.109375" style="183" customWidth="1"/>
    <col min="7693" max="7694" width="8.77734375" style="183" customWidth="1"/>
    <col min="7695" max="7705" width="9.6640625" style="183" customWidth="1"/>
    <col min="7706" max="7706" width="12.6640625" style="183" customWidth="1"/>
    <col min="7707" max="7936" width="8.6640625" style="183"/>
    <col min="7937" max="7937" width="17" style="183" customWidth="1"/>
    <col min="7938" max="7938" width="9.33203125" style="183" customWidth="1"/>
    <col min="7939" max="7939" width="1.77734375" style="183" customWidth="1"/>
    <col min="7940" max="7941" width="9.33203125" style="183" customWidth="1"/>
    <col min="7942" max="7942" width="1.109375" style="183" customWidth="1"/>
    <col min="7943" max="7944" width="8.77734375" style="183" customWidth="1"/>
    <col min="7945" max="7945" width="2.109375" style="183" customWidth="1"/>
    <col min="7946" max="7947" width="9.33203125" style="183" customWidth="1"/>
    <col min="7948" max="7948" width="1.109375" style="183" customWidth="1"/>
    <col min="7949" max="7950" width="8.77734375" style="183" customWidth="1"/>
    <col min="7951" max="7961" width="9.6640625" style="183" customWidth="1"/>
    <col min="7962" max="7962" width="12.6640625" style="183" customWidth="1"/>
    <col min="7963" max="8192" width="8.6640625" style="183"/>
    <col min="8193" max="8193" width="17" style="183" customWidth="1"/>
    <col min="8194" max="8194" width="9.33203125" style="183" customWidth="1"/>
    <col min="8195" max="8195" width="1.77734375" style="183" customWidth="1"/>
    <col min="8196" max="8197" width="9.33203125" style="183" customWidth="1"/>
    <col min="8198" max="8198" width="1.109375" style="183" customWidth="1"/>
    <col min="8199" max="8200" width="8.77734375" style="183" customWidth="1"/>
    <col min="8201" max="8201" width="2.109375" style="183" customWidth="1"/>
    <col min="8202" max="8203" width="9.33203125" style="183" customWidth="1"/>
    <col min="8204" max="8204" width="1.109375" style="183" customWidth="1"/>
    <col min="8205" max="8206" width="8.77734375" style="183" customWidth="1"/>
    <col min="8207" max="8217" width="9.6640625" style="183" customWidth="1"/>
    <col min="8218" max="8218" width="12.6640625" style="183" customWidth="1"/>
    <col min="8219" max="8448" width="8.6640625" style="183"/>
    <col min="8449" max="8449" width="17" style="183" customWidth="1"/>
    <col min="8450" max="8450" width="9.33203125" style="183" customWidth="1"/>
    <col min="8451" max="8451" width="1.77734375" style="183" customWidth="1"/>
    <col min="8452" max="8453" width="9.33203125" style="183" customWidth="1"/>
    <col min="8454" max="8454" width="1.109375" style="183" customWidth="1"/>
    <col min="8455" max="8456" width="8.77734375" style="183" customWidth="1"/>
    <col min="8457" max="8457" width="2.109375" style="183" customWidth="1"/>
    <col min="8458" max="8459" width="9.33203125" style="183" customWidth="1"/>
    <col min="8460" max="8460" width="1.109375" style="183" customWidth="1"/>
    <col min="8461" max="8462" width="8.77734375" style="183" customWidth="1"/>
    <col min="8463" max="8473" width="9.6640625" style="183" customWidth="1"/>
    <col min="8474" max="8474" width="12.6640625" style="183" customWidth="1"/>
    <col min="8475" max="8704" width="8.6640625" style="183"/>
    <col min="8705" max="8705" width="17" style="183" customWidth="1"/>
    <col min="8706" max="8706" width="9.33203125" style="183" customWidth="1"/>
    <col min="8707" max="8707" width="1.77734375" style="183" customWidth="1"/>
    <col min="8708" max="8709" width="9.33203125" style="183" customWidth="1"/>
    <col min="8710" max="8710" width="1.109375" style="183" customWidth="1"/>
    <col min="8711" max="8712" width="8.77734375" style="183" customWidth="1"/>
    <col min="8713" max="8713" width="2.109375" style="183" customWidth="1"/>
    <col min="8714" max="8715" width="9.33203125" style="183" customWidth="1"/>
    <col min="8716" max="8716" width="1.109375" style="183" customWidth="1"/>
    <col min="8717" max="8718" width="8.77734375" style="183" customWidth="1"/>
    <col min="8719" max="8729" width="9.6640625" style="183" customWidth="1"/>
    <col min="8730" max="8730" width="12.6640625" style="183" customWidth="1"/>
    <col min="8731" max="8960" width="8.6640625" style="183"/>
    <col min="8961" max="8961" width="17" style="183" customWidth="1"/>
    <col min="8962" max="8962" width="9.33203125" style="183" customWidth="1"/>
    <col min="8963" max="8963" width="1.77734375" style="183" customWidth="1"/>
    <col min="8964" max="8965" width="9.33203125" style="183" customWidth="1"/>
    <col min="8966" max="8966" width="1.109375" style="183" customWidth="1"/>
    <col min="8967" max="8968" width="8.77734375" style="183" customWidth="1"/>
    <col min="8969" max="8969" width="2.109375" style="183" customWidth="1"/>
    <col min="8970" max="8971" width="9.33203125" style="183" customWidth="1"/>
    <col min="8972" max="8972" width="1.109375" style="183" customWidth="1"/>
    <col min="8973" max="8974" width="8.77734375" style="183" customWidth="1"/>
    <col min="8975" max="8985" width="9.6640625" style="183" customWidth="1"/>
    <col min="8986" max="8986" width="12.6640625" style="183" customWidth="1"/>
    <col min="8987" max="9216" width="8.6640625" style="183"/>
    <col min="9217" max="9217" width="17" style="183" customWidth="1"/>
    <col min="9218" max="9218" width="9.33203125" style="183" customWidth="1"/>
    <col min="9219" max="9219" width="1.77734375" style="183" customWidth="1"/>
    <col min="9220" max="9221" width="9.33203125" style="183" customWidth="1"/>
    <col min="9222" max="9222" width="1.109375" style="183" customWidth="1"/>
    <col min="9223" max="9224" width="8.77734375" style="183" customWidth="1"/>
    <col min="9225" max="9225" width="2.109375" style="183" customWidth="1"/>
    <col min="9226" max="9227" width="9.33203125" style="183" customWidth="1"/>
    <col min="9228" max="9228" width="1.109375" style="183" customWidth="1"/>
    <col min="9229" max="9230" width="8.77734375" style="183" customWidth="1"/>
    <col min="9231" max="9241" width="9.6640625" style="183" customWidth="1"/>
    <col min="9242" max="9242" width="12.6640625" style="183" customWidth="1"/>
    <col min="9243" max="9472" width="8.6640625" style="183"/>
    <col min="9473" max="9473" width="17" style="183" customWidth="1"/>
    <col min="9474" max="9474" width="9.33203125" style="183" customWidth="1"/>
    <col min="9475" max="9475" width="1.77734375" style="183" customWidth="1"/>
    <col min="9476" max="9477" width="9.33203125" style="183" customWidth="1"/>
    <col min="9478" max="9478" width="1.109375" style="183" customWidth="1"/>
    <col min="9479" max="9480" width="8.77734375" style="183" customWidth="1"/>
    <col min="9481" max="9481" width="2.109375" style="183" customWidth="1"/>
    <col min="9482" max="9483" width="9.33203125" style="183" customWidth="1"/>
    <col min="9484" max="9484" width="1.109375" style="183" customWidth="1"/>
    <col min="9485" max="9486" width="8.77734375" style="183" customWidth="1"/>
    <col min="9487" max="9497" width="9.6640625" style="183" customWidth="1"/>
    <col min="9498" max="9498" width="12.6640625" style="183" customWidth="1"/>
    <col min="9499" max="9728" width="8.6640625" style="183"/>
    <col min="9729" max="9729" width="17" style="183" customWidth="1"/>
    <col min="9730" max="9730" width="9.33203125" style="183" customWidth="1"/>
    <col min="9731" max="9731" width="1.77734375" style="183" customWidth="1"/>
    <col min="9732" max="9733" width="9.33203125" style="183" customWidth="1"/>
    <col min="9734" max="9734" width="1.109375" style="183" customWidth="1"/>
    <col min="9735" max="9736" width="8.77734375" style="183" customWidth="1"/>
    <col min="9737" max="9737" width="2.109375" style="183" customWidth="1"/>
    <col min="9738" max="9739" width="9.33203125" style="183" customWidth="1"/>
    <col min="9740" max="9740" width="1.109375" style="183" customWidth="1"/>
    <col min="9741" max="9742" width="8.77734375" style="183" customWidth="1"/>
    <col min="9743" max="9753" width="9.6640625" style="183" customWidth="1"/>
    <col min="9754" max="9754" width="12.6640625" style="183" customWidth="1"/>
    <col min="9755" max="9984" width="8.6640625" style="183"/>
    <col min="9985" max="9985" width="17" style="183" customWidth="1"/>
    <col min="9986" max="9986" width="9.33203125" style="183" customWidth="1"/>
    <col min="9987" max="9987" width="1.77734375" style="183" customWidth="1"/>
    <col min="9988" max="9989" width="9.33203125" style="183" customWidth="1"/>
    <col min="9990" max="9990" width="1.109375" style="183" customWidth="1"/>
    <col min="9991" max="9992" width="8.77734375" style="183" customWidth="1"/>
    <col min="9993" max="9993" width="2.109375" style="183" customWidth="1"/>
    <col min="9994" max="9995" width="9.33203125" style="183" customWidth="1"/>
    <col min="9996" max="9996" width="1.109375" style="183" customWidth="1"/>
    <col min="9997" max="9998" width="8.77734375" style="183" customWidth="1"/>
    <col min="9999" max="10009" width="9.6640625" style="183" customWidth="1"/>
    <col min="10010" max="10010" width="12.6640625" style="183" customWidth="1"/>
    <col min="10011" max="10240" width="8.6640625" style="183"/>
    <col min="10241" max="10241" width="17" style="183" customWidth="1"/>
    <col min="10242" max="10242" width="9.33203125" style="183" customWidth="1"/>
    <col min="10243" max="10243" width="1.77734375" style="183" customWidth="1"/>
    <col min="10244" max="10245" width="9.33203125" style="183" customWidth="1"/>
    <col min="10246" max="10246" width="1.109375" style="183" customWidth="1"/>
    <col min="10247" max="10248" width="8.77734375" style="183" customWidth="1"/>
    <col min="10249" max="10249" width="2.109375" style="183" customWidth="1"/>
    <col min="10250" max="10251" width="9.33203125" style="183" customWidth="1"/>
    <col min="10252" max="10252" width="1.109375" style="183" customWidth="1"/>
    <col min="10253" max="10254" width="8.77734375" style="183" customWidth="1"/>
    <col min="10255" max="10265" width="9.6640625" style="183" customWidth="1"/>
    <col min="10266" max="10266" width="12.6640625" style="183" customWidth="1"/>
    <col min="10267" max="10496" width="8.6640625" style="183"/>
    <col min="10497" max="10497" width="17" style="183" customWidth="1"/>
    <col min="10498" max="10498" width="9.33203125" style="183" customWidth="1"/>
    <col min="10499" max="10499" width="1.77734375" style="183" customWidth="1"/>
    <col min="10500" max="10501" width="9.33203125" style="183" customWidth="1"/>
    <col min="10502" max="10502" width="1.109375" style="183" customWidth="1"/>
    <col min="10503" max="10504" width="8.77734375" style="183" customWidth="1"/>
    <col min="10505" max="10505" width="2.109375" style="183" customWidth="1"/>
    <col min="10506" max="10507" width="9.33203125" style="183" customWidth="1"/>
    <col min="10508" max="10508" width="1.109375" style="183" customWidth="1"/>
    <col min="10509" max="10510" width="8.77734375" style="183" customWidth="1"/>
    <col min="10511" max="10521" width="9.6640625" style="183" customWidth="1"/>
    <col min="10522" max="10522" width="12.6640625" style="183" customWidth="1"/>
    <col min="10523" max="10752" width="8.6640625" style="183"/>
    <col min="10753" max="10753" width="17" style="183" customWidth="1"/>
    <col min="10754" max="10754" width="9.33203125" style="183" customWidth="1"/>
    <col min="10755" max="10755" width="1.77734375" style="183" customWidth="1"/>
    <col min="10756" max="10757" width="9.33203125" style="183" customWidth="1"/>
    <col min="10758" max="10758" width="1.109375" style="183" customWidth="1"/>
    <col min="10759" max="10760" width="8.77734375" style="183" customWidth="1"/>
    <col min="10761" max="10761" width="2.109375" style="183" customWidth="1"/>
    <col min="10762" max="10763" width="9.33203125" style="183" customWidth="1"/>
    <col min="10764" max="10764" width="1.109375" style="183" customWidth="1"/>
    <col min="10765" max="10766" width="8.77734375" style="183" customWidth="1"/>
    <col min="10767" max="10777" width="9.6640625" style="183" customWidth="1"/>
    <col min="10778" max="10778" width="12.6640625" style="183" customWidth="1"/>
    <col min="10779" max="11008" width="8.6640625" style="183"/>
    <col min="11009" max="11009" width="17" style="183" customWidth="1"/>
    <col min="11010" max="11010" width="9.33203125" style="183" customWidth="1"/>
    <col min="11011" max="11011" width="1.77734375" style="183" customWidth="1"/>
    <col min="11012" max="11013" width="9.33203125" style="183" customWidth="1"/>
    <col min="11014" max="11014" width="1.109375" style="183" customWidth="1"/>
    <col min="11015" max="11016" width="8.77734375" style="183" customWidth="1"/>
    <col min="11017" max="11017" width="2.109375" style="183" customWidth="1"/>
    <col min="11018" max="11019" width="9.33203125" style="183" customWidth="1"/>
    <col min="11020" max="11020" width="1.109375" style="183" customWidth="1"/>
    <col min="11021" max="11022" width="8.77734375" style="183" customWidth="1"/>
    <col min="11023" max="11033" width="9.6640625" style="183" customWidth="1"/>
    <col min="11034" max="11034" width="12.6640625" style="183" customWidth="1"/>
    <col min="11035" max="11264" width="8.6640625" style="183"/>
    <col min="11265" max="11265" width="17" style="183" customWidth="1"/>
    <col min="11266" max="11266" width="9.33203125" style="183" customWidth="1"/>
    <col min="11267" max="11267" width="1.77734375" style="183" customWidth="1"/>
    <col min="11268" max="11269" width="9.33203125" style="183" customWidth="1"/>
    <col min="11270" max="11270" width="1.109375" style="183" customWidth="1"/>
    <col min="11271" max="11272" width="8.77734375" style="183" customWidth="1"/>
    <col min="11273" max="11273" width="2.109375" style="183" customWidth="1"/>
    <col min="11274" max="11275" width="9.33203125" style="183" customWidth="1"/>
    <col min="11276" max="11276" width="1.109375" style="183" customWidth="1"/>
    <col min="11277" max="11278" width="8.77734375" style="183" customWidth="1"/>
    <col min="11279" max="11289" width="9.6640625" style="183" customWidth="1"/>
    <col min="11290" max="11290" width="12.6640625" style="183" customWidth="1"/>
    <col min="11291" max="11520" width="8.6640625" style="183"/>
    <col min="11521" max="11521" width="17" style="183" customWidth="1"/>
    <col min="11522" max="11522" width="9.33203125" style="183" customWidth="1"/>
    <col min="11523" max="11523" width="1.77734375" style="183" customWidth="1"/>
    <col min="11524" max="11525" width="9.33203125" style="183" customWidth="1"/>
    <col min="11526" max="11526" width="1.109375" style="183" customWidth="1"/>
    <col min="11527" max="11528" width="8.77734375" style="183" customWidth="1"/>
    <col min="11529" max="11529" width="2.109375" style="183" customWidth="1"/>
    <col min="11530" max="11531" width="9.33203125" style="183" customWidth="1"/>
    <col min="11532" max="11532" width="1.109375" style="183" customWidth="1"/>
    <col min="11533" max="11534" width="8.77734375" style="183" customWidth="1"/>
    <col min="11535" max="11545" width="9.6640625" style="183" customWidth="1"/>
    <col min="11546" max="11546" width="12.6640625" style="183" customWidth="1"/>
    <col min="11547" max="11776" width="8.6640625" style="183"/>
    <col min="11777" max="11777" width="17" style="183" customWidth="1"/>
    <col min="11778" max="11778" width="9.33203125" style="183" customWidth="1"/>
    <col min="11779" max="11779" width="1.77734375" style="183" customWidth="1"/>
    <col min="11780" max="11781" width="9.33203125" style="183" customWidth="1"/>
    <col min="11782" max="11782" width="1.109375" style="183" customWidth="1"/>
    <col min="11783" max="11784" width="8.77734375" style="183" customWidth="1"/>
    <col min="11785" max="11785" width="2.109375" style="183" customWidth="1"/>
    <col min="11786" max="11787" width="9.33203125" style="183" customWidth="1"/>
    <col min="11788" max="11788" width="1.109375" style="183" customWidth="1"/>
    <col min="11789" max="11790" width="8.77734375" style="183" customWidth="1"/>
    <col min="11791" max="11801" width="9.6640625" style="183" customWidth="1"/>
    <col min="11802" max="11802" width="12.6640625" style="183" customWidth="1"/>
    <col min="11803" max="12032" width="8.6640625" style="183"/>
    <col min="12033" max="12033" width="17" style="183" customWidth="1"/>
    <col min="12034" max="12034" width="9.33203125" style="183" customWidth="1"/>
    <col min="12035" max="12035" width="1.77734375" style="183" customWidth="1"/>
    <col min="12036" max="12037" width="9.33203125" style="183" customWidth="1"/>
    <col min="12038" max="12038" width="1.109375" style="183" customWidth="1"/>
    <col min="12039" max="12040" width="8.77734375" style="183" customWidth="1"/>
    <col min="12041" max="12041" width="2.109375" style="183" customWidth="1"/>
    <col min="12042" max="12043" width="9.33203125" style="183" customWidth="1"/>
    <col min="12044" max="12044" width="1.109375" style="183" customWidth="1"/>
    <col min="12045" max="12046" width="8.77734375" style="183" customWidth="1"/>
    <col min="12047" max="12057" width="9.6640625" style="183" customWidth="1"/>
    <col min="12058" max="12058" width="12.6640625" style="183" customWidth="1"/>
    <col min="12059" max="12288" width="8.6640625" style="183"/>
    <col min="12289" max="12289" width="17" style="183" customWidth="1"/>
    <col min="12290" max="12290" width="9.33203125" style="183" customWidth="1"/>
    <col min="12291" max="12291" width="1.77734375" style="183" customWidth="1"/>
    <col min="12292" max="12293" width="9.33203125" style="183" customWidth="1"/>
    <col min="12294" max="12294" width="1.109375" style="183" customWidth="1"/>
    <col min="12295" max="12296" width="8.77734375" style="183" customWidth="1"/>
    <col min="12297" max="12297" width="2.109375" style="183" customWidth="1"/>
    <col min="12298" max="12299" width="9.33203125" style="183" customWidth="1"/>
    <col min="12300" max="12300" width="1.109375" style="183" customWidth="1"/>
    <col min="12301" max="12302" width="8.77734375" style="183" customWidth="1"/>
    <col min="12303" max="12313" width="9.6640625" style="183" customWidth="1"/>
    <col min="12314" max="12314" width="12.6640625" style="183" customWidth="1"/>
    <col min="12315" max="12544" width="8.6640625" style="183"/>
    <col min="12545" max="12545" width="17" style="183" customWidth="1"/>
    <col min="12546" max="12546" width="9.33203125" style="183" customWidth="1"/>
    <col min="12547" max="12547" width="1.77734375" style="183" customWidth="1"/>
    <col min="12548" max="12549" width="9.33203125" style="183" customWidth="1"/>
    <col min="12550" max="12550" width="1.109375" style="183" customWidth="1"/>
    <col min="12551" max="12552" width="8.77734375" style="183" customWidth="1"/>
    <col min="12553" max="12553" width="2.109375" style="183" customWidth="1"/>
    <col min="12554" max="12555" width="9.33203125" style="183" customWidth="1"/>
    <col min="12556" max="12556" width="1.109375" style="183" customWidth="1"/>
    <col min="12557" max="12558" width="8.77734375" style="183" customWidth="1"/>
    <col min="12559" max="12569" width="9.6640625" style="183" customWidth="1"/>
    <col min="12570" max="12570" width="12.6640625" style="183" customWidth="1"/>
    <col min="12571" max="12800" width="8.6640625" style="183"/>
    <col min="12801" max="12801" width="17" style="183" customWidth="1"/>
    <col min="12802" max="12802" width="9.33203125" style="183" customWidth="1"/>
    <col min="12803" max="12803" width="1.77734375" style="183" customWidth="1"/>
    <col min="12804" max="12805" width="9.33203125" style="183" customWidth="1"/>
    <col min="12806" max="12806" width="1.109375" style="183" customWidth="1"/>
    <col min="12807" max="12808" width="8.77734375" style="183" customWidth="1"/>
    <col min="12809" max="12809" width="2.109375" style="183" customWidth="1"/>
    <col min="12810" max="12811" width="9.33203125" style="183" customWidth="1"/>
    <col min="12812" max="12812" width="1.109375" style="183" customWidth="1"/>
    <col min="12813" max="12814" width="8.77734375" style="183" customWidth="1"/>
    <col min="12815" max="12825" width="9.6640625" style="183" customWidth="1"/>
    <col min="12826" max="12826" width="12.6640625" style="183" customWidth="1"/>
    <col min="12827" max="13056" width="8.6640625" style="183"/>
    <col min="13057" max="13057" width="17" style="183" customWidth="1"/>
    <col min="13058" max="13058" width="9.33203125" style="183" customWidth="1"/>
    <col min="13059" max="13059" width="1.77734375" style="183" customWidth="1"/>
    <col min="13060" max="13061" width="9.33203125" style="183" customWidth="1"/>
    <col min="13062" max="13062" width="1.109375" style="183" customWidth="1"/>
    <col min="13063" max="13064" width="8.77734375" style="183" customWidth="1"/>
    <col min="13065" max="13065" width="2.109375" style="183" customWidth="1"/>
    <col min="13066" max="13067" width="9.33203125" style="183" customWidth="1"/>
    <col min="13068" max="13068" width="1.109375" style="183" customWidth="1"/>
    <col min="13069" max="13070" width="8.77734375" style="183" customWidth="1"/>
    <col min="13071" max="13081" width="9.6640625" style="183" customWidth="1"/>
    <col min="13082" max="13082" width="12.6640625" style="183" customWidth="1"/>
    <col min="13083" max="13312" width="8.6640625" style="183"/>
    <col min="13313" max="13313" width="17" style="183" customWidth="1"/>
    <col min="13314" max="13314" width="9.33203125" style="183" customWidth="1"/>
    <col min="13315" max="13315" width="1.77734375" style="183" customWidth="1"/>
    <col min="13316" max="13317" width="9.33203125" style="183" customWidth="1"/>
    <col min="13318" max="13318" width="1.109375" style="183" customWidth="1"/>
    <col min="13319" max="13320" width="8.77734375" style="183" customWidth="1"/>
    <col min="13321" max="13321" width="2.109375" style="183" customWidth="1"/>
    <col min="13322" max="13323" width="9.33203125" style="183" customWidth="1"/>
    <col min="13324" max="13324" width="1.109375" style="183" customWidth="1"/>
    <col min="13325" max="13326" width="8.77734375" style="183" customWidth="1"/>
    <col min="13327" max="13337" width="9.6640625" style="183" customWidth="1"/>
    <col min="13338" max="13338" width="12.6640625" style="183" customWidth="1"/>
    <col min="13339" max="13568" width="8.6640625" style="183"/>
    <col min="13569" max="13569" width="17" style="183" customWidth="1"/>
    <col min="13570" max="13570" width="9.33203125" style="183" customWidth="1"/>
    <col min="13571" max="13571" width="1.77734375" style="183" customWidth="1"/>
    <col min="13572" max="13573" width="9.33203125" style="183" customWidth="1"/>
    <col min="13574" max="13574" width="1.109375" style="183" customWidth="1"/>
    <col min="13575" max="13576" width="8.77734375" style="183" customWidth="1"/>
    <col min="13577" max="13577" width="2.109375" style="183" customWidth="1"/>
    <col min="13578" max="13579" width="9.33203125" style="183" customWidth="1"/>
    <col min="13580" max="13580" width="1.109375" style="183" customWidth="1"/>
    <col min="13581" max="13582" width="8.77734375" style="183" customWidth="1"/>
    <col min="13583" max="13593" width="9.6640625" style="183" customWidth="1"/>
    <col min="13594" max="13594" width="12.6640625" style="183" customWidth="1"/>
    <col min="13595" max="13824" width="8.6640625" style="183"/>
    <col min="13825" max="13825" width="17" style="183" customWidth="1"/>
    <col min="13826" max="13826" width="9.33203125" style="183" customWidth="1"/>
    <col min="13827" max="13827" width="1.77734375" style="183" customWidth="1"/>
    <col min="13828" max="13829" width="9.33203125" style="183" customWidth="1"/>
    <col min="13830" max="13830" width="1.109375" style="183" customWidth="1"/>
    <col min="13831" max="13832" width="8.77734375" style="183" customWidth="1"/>
    <col min="13833" max="13833" width="2.109375" style="183" customWidth="1"/>
    <col min="13834" max="13835" width="9.33203125" style="183" customWidth="1"/>
    <col min="13836" max="13836" width="1.109375" style="183" customWidth="1"/>
    <col min="13837" max="13838" width="8.77734375" style="183" customWidth="1"/>
    <col min="13839" max="13849" width="9.6640625" style="183" customWidth="1"/>
    <col min="13850" max="13850" width="12.6640625" style="183" customWidth="1"/>
    <col min="13851" max="14080" width="8.6640625" style="183"/>
    <col min="14081" max="14081" width="17" style="183" customWidth="1"/>
    <col min="14082" max="14082" width="9.33203125" style="183" customWidth="1"/>
    <col min="14083" max="14083" width="1.77734375" style="183" customWidth="1"/>
    <col min="14084" max="14085" width="9.33203125" style="183" customWidth="1"/>
    <col min="14086" max="14086" width="1.109375" style="183" customWidth="1"/>
    <col min="14087" max="14088" width="8.77734375" style="183" customWidth="1"/>
    <col min="14089" max="14089" width="2.109375" style="183" customWidth="1"/>
    <col min="14090" max="14091" width="9.33203125" style="183" customWidth="1"/>
    <col min="14092" max="14092" width="1.109375" style="183" customWidth="1"/>
    <col min="14093" max="14094" width="8.77734375" style="183" customWidth="1"/>
    <col min="14095" max="14105" width="9.6640625" style="183" customWidth="1"/>
    <col min="14106" max="14106" width="12.6640625" style="183" customWidth="1"/>
    <col min="14107" max="14336" width="8.6640625" style="183"/>
    <col min="14337" max="14337" width="17" style="183" customWidth="1"/>
    <col min="14338" max="14338" width="9.33203125" style="183" customWidth="1"/>
    <col min="14339" max="14339" width="1.77734375" style="183" customWidth="1"/>
    <col min="14340" max="14341" width="9.33203125" style="183" customWidth="1"/>
    <col min="14342" max="14342" width="1.109375" style="183" customWidth="1"/>
    <col min="14343" max="14344" width="8.77734375" style="183" customWidth="1"/>
    <col min="14345" max="14345" width="2.109375" style="183" customWidth="1"/>
    <col min="14346" max="14347" width="9.33203125" style="183" customWidth="1"/>
    <col min="14348" max="14348" width="1.109375" style="183" customWidth="1"/>
    <col min="14349" max="14350" width="8.77734375" style="183" customWidth="1"/>
    <col min="14351" max="14361" width="9.6640625" style="183" customWidth="1"/>
    <col min="14362" max="14362" width="12.6640625" style="183" customWidth="1"/>
    <col min="14363" max="14592" width="8.6640625" style="183"/>
    <col min="14593" max="14593" width="17" style="183" customWidth="1"/>
    <col min="14594" max="14594" width="9.33203125" style="183" customWidth="1"/>
    <col min="14595" max="14595" width="1.77734375" style="183" customWidth="1"/>
    <col min="14596" max="14597" width="9.33203125" style="183" customWidth="1"/>
    <col min="14598" max="14598" width="1.109375" style="183" customWidth="1"/>
    <col min="14599" max="14600" width="8.77734375" style="183" customWidth="1"/>
    <col min="14601" max="14601" width="2.109375" style="183" customWidth="1"/>
    <col min="14602" max="14603" width="9.33203125" style="183" customWidth="1"/>
    <col min="14604" max="14604" width="1.109375" style="183" customWidth="1"/>
    <col min="14605" max="14606" width="8.77734375" style="183" customWidth="1"/>
    <col min="14607" max="14617" width="9.6640625" style="183" customWidth="1"/>
    <col min="14618" max="14618" width="12.6640625" style="183" customWidth="1"/>
    <col min="14619" max="14848" width="8.6640625" style="183"/>
    <col min="14849" max="14849" width="17" style="183" customWidth="1"/>
    <col min="14850" max="14850" width="9.33203125" style="183" customWidth="1"/>
    <col min="14851" max="14851" width="1.77734375" style="183" customWidth="1"/>
    <col min="14852" max="14853" width="9.33203125" style="183" customWidth="1"/>
    <col min="14854" max="14854" width="1.109375" style="183" customWidth="1"/>
    <col min="14855" max="14856" width="8.77734375" style="183" customWidth="1"/>
    <col min="14857" max="14857" width="2.109375" style="183" customWidth="1"/>
    <col min="14858" max="14859" width="9.33203125" style="183" customWidth="1"/>
    <col min="14860" max="14860" width="1.109375" style="183" customWidth="1"/>
    <col min="14861" max="14862" width="8.77734375" style="183" customWidth="1"/>
    <col min="14863" max="14873" width="9.6640625" style="183" customWidth="1"/>
    <col min="14874" max="14874" width="12.6640625" style="183" customWidth="1"/>
    <col min="14875" max="15104" width="8.6640625" style="183"/>
    <col min="15105" max="15105" width="17" style="183" customWidth="1"/>
    <col min="15106" max="15106" width="9.33203125" style="183" customWidth="1"/>
    <col min="15107" max="15107" width="1.77734375" style="183" customWidth="1"/>
    <col min="15108" max="15109" width="9.33203125" style="183" customWidth="1"/>
    <col min="15110" max="15110" width="1.109375" style="183" customWidth="1"/>
    <col min="15111" max="15112" width="8.77734375" style="183" customWidth="1"/>
    <col min="15113" max="15113" width="2.109375" style="183" customWidth="1"/>
    <col min="15114" max="15115" width="9.33203125" style="183" customWidth="1"/>
    <col min="15116" max="15116" width="1.109375" style="183" customWidth="1"/>
    <col min="15117" max="15118" width="8.77734375" style="183" customWidth="1"/>
    <col min="15119" max="15129" width="9.6640625" style="183" customWidth="1"/>
    <col min="15130" max="15130" width="12.6640625" style="183" customWidth="1"/>
    <col min="15131" max="15360" width="8.6640625" style="183"/>
    <col min="15361" max="15361" width="17" style="183" customWidth="1"/>
    <col min="15362" max="15362" width="9.33203125" style="183" customWidth="1"/>
    <col min="15363" max="15363" width="1.77734375" style="183" customWidth="1"/>
    <col min="15364" max="15365" width="9.33203125" style="183" customWidth="1"/>
    <col min="15366" max="15366" width="1.109375" style="183" customWidth="1"/>
    <col min="15367" max="15368" width="8.77734375" style="183" customWidth="1"/>
    <col min="15369" max="15369" width="2.109375" style="183" customWidth="1"/>
    <col min="15370" max="15371" width="9.33203125" style="183" customWidth="1"/>
    <col min="15372" max="15372" width="1.109375" style="183" customWidth="1"/>
    <col min="15373" max="15374" width="8.77734375" style="183" customWidth="1"/>
    <col min="15375" max="15385" width="9.6640625" style="183" customWidth="1"/>
    <col min="15386" max="15386" width="12.6640625" style="183" customWidth="1"/>
    <col min="15387" max="15616" width="8.6640625" style="183"/>
    <col min="15617" max="15617" width="17" style="183" customWidth="1"/>
    <col min="15618" max="15618" width="9.33203125" style="183" customWidth="1"/>
    <col min="15619" max="15619" width="1.77734375" style="183" customWidth="1"/>
    <col min="15620" max="15621" width="9.33203125" style="183" customWidth="1"/>
    <col min="15622" max="15622" width="1.109375" style="183" customWidth="1"/>
    <col min="15623" max="15624" width="8.77734375" style="183" customWidth="1"/>
    <col min="15625" max="15625" width="2.109375" style="183" customWidth="1"/>
    <col min="15626" max="15627" width="9.33203125" style="183" customWidth="1"/>
    <col min="15628" max="15628" width="1.109375" style="183" customWidth="1"/>
    <col min="15629" max="15630" width="8.77734375" style="183" customWidth="1"/>
    <col min="15631" max="15641" width="9.6640625" style="183" customWidth="1"/>
    <col min="15642" max="15642" width="12.6640625" style="183" customWidth="1"/>
    <col min="15643" max="15872" width="8.6640625" style="183"/>
    <col min="15873" max="15873" width="17" style="183" customWidth="1"/>
    <col min="15874" max="15874" width="9.33203125" style="183" customWidth="1"/>
    <col min="15875" max="15875" width="1.77734375" style="183" customWidth="1"/>
    <col min="15876" max="15877" width="9.33203125" style="183" customWidth="1"/>
    <col min="15878" max="15878" width="1.109375" style="183" customWidth="1"/>
    <col min="15879" max="15880" width="8.77734375" style="183" customWidth="1"/>
    <col min="15881" max="15881" width="2.109375" style="183" customWidth="1"/>
    <col min="15882" max="15883" width="9.33203125" style="183" customWidth="1"/>
    <col min="15884" max="15884" width="1.109375" style="183" customWidth="1"/>
    <col min="15885" max="15886" width="8.77734375" style="183" customWidth="1"/>
    <col min="15887" max="15897" width="9.6640625" style="183" customWidth="1"/>
    <col min="15898" max="15898" width="12.6640625" style="183" customWidth="1"/>
    <col min="15899" max="16128" width="8.6640625" style="183"/>
    <col min="16129" max="16129" width="17" style="183" customWidth="1"/>
    <col min="16130" max="16130" width="9.33203125" style="183" customWidth="1"/>
    <col min="16131" max="16131" width="1.77734375" style="183" customWidth="1"/>
    <col min="16132" max="16133" width="9.33203125" style="183" customWidth="1"/>
    <col min="16134" max="16134" width="1.109375" style="183" customWidth="1"/>
    <col min="16135" max="16136" width="8.77734375" style="183" customWidth="1"/>
    <col min="16137" max="16137" width="2.109375" style="183" customWidth="1"/>
    <col min="16138" max="16139" width="9.33203125" style="183" customWidth="1"/>
    <col min="16140" max="16140" width="1.109375" style="183" customWidth="1"/>
    <col min="16141" max="16142" width="8.77734375" style="183" customWidth="1"/>
    <col min="16143" max="16153" width="9.6640625" style="183" customWidth="1"/>
    <col min="16154" max="16154" width="12.6640625" style="183" customWidth="1"/>
    <col min="16155" max="16384" width="8.6640625" style="183"/>
  </cols>
  <sheetData>
    <row r="1" spans="1:28" x14ac:dyDescent="0.2">
      <c r="A1" s="565" t="s">
        <v>447</v>
      </c>
      <c r="B1" s="566"/>
      <c r="C1" s="567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8"/>
      <c r="Y1" s="184"/>
    </row>
    <row r="2" spans="1:28" x14ac:dyDescent="0.2">
      <c r="A2" s="569"/>
      <c r="B2" s="240"/>
      <c r="C2" s="241"/>
      <c r="D2" s="242"/>
      <c r="E2" s="242"/>
      <c r="F2" s="243" t="s">
        <v>381</v>
      </c>
      <c r="G2" s="243"/>
      <c r="H2" s="244"/>
      <c r="I2" s="245"/>
      <c r="J2" s="242"/>
      <c r="K2" s="242"/>
      <c r="L2" s="243" t="s">
        <v>434</v>
      </c>
      <c r="M2" s="243"/>
      <c r="N2" s="570"/>
      <c r="Y2" s="186"/>
    </row>
    <row r="3" spans="1:28" x14ac:dyDescent="0.2">
      <c r="A3" s="569"/>
      <c r="B3" s="571"/>
      <c r="C3" s="571"/>
      <c r="D3" s="185" t="s">
        <v>473</v>
      </c>
      <c r="E3" s="185" t="s">
        <v>61</v>
      </c>
      <c r="F3" s="572"/>
      <c r="G3" s="571" t="s">
        <v>209</v>
      </c>
      <c r="H3" s="571" t="s">
        <v>210</v>
      </c>
      <c r="I3" s="571"/>
      <c r="J3" s="185" t="s">
        <v>473</v>
      </c>
      <c r="K3" s="185" t="s">
        <v>61</v>
      </c>
      <c r="L3" s="572"/>
      <c r="M3" s="571" t="s">
        <v>209</v>
      </c>
      <c r="N3" s="573" t="s">
        <v>210</v>
      </c>
      <c r="Y3" s="186"/>
    </row>
    <row r="4" spans="1:28" s="249" customFormat="1" x14ac:dyDescent="0.2">
      <c r="A4" s="574" t="s">
        <v>96</v>
      </c>
      <c r="B4" s="390" t="s">
        <v>329</v>
      </c>
      <c r="C4" s="246"/>
      <c r="D4" s="391">
        <v>2022</v>
      </c>
      <c r="E4" s="391">
        <v>2022</v>
      </c>
      <c r="F4" s="391"/>
      <c r="G4" s="246" t="s">
        <v>211</v>
      </c>
      <c r="H4" s="246" t="s">
        <v>212</v>
      </c>
      <c r="I4" s="246"/>
      <c r="J4" s="391">
        <v>2022</v>
      </c>
      <c r="K4" s="391">
        <v>2022</v>
      </c>
      <c r="L4" s="391"/>
      <c r="M4" s="246" t="s">
        <v>211</v>
      </c>
      <c r="N4" s="575" t="s">
        <v>212</v>
      </c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8"/>
    </row>
    <row r="5" spans="1:28" ht="14.25" customHeight="1" x14ac:dyDescent="0.2">
      <c r="A5" s="576"/>
      <c r="B5" s="249"/>
      <c r="C5" s="249"/>
      <c r="D5" s="249"/>
      <c r="E5" s="249"/>
      <c r="F5" s="280"/>
      <c r="G5" s="249"/>
      <c r="H5" s="249"/>
      <c r="I5" s="249"/>
      <c r="J5" s="249"/>
      <c r="K5" s="249"/>
      <c r="L5" s="280"/>
      <c r="M5" s="249"/>
      <c r="N5" s="577"/>
      <c r="Y5" s="184"/>
    </row>
    <row r="6" spans="1:28" ht="7.5" customHeight="1" x14ac:dyDescent="0.2">
      <c r="A6" s="578"/>
      <c r="B6" s="249"/>
      <c r="C6" s="271"/>
      <c r="D6" s="249"/>
      <c r="E6" s="249"/>
      <c r="F6" s="249"/>
      <c r="G6" s="271"/>
      <c r="H6" s="271"/>
      <c r="I6" s="271"/>
      <c r="J6" s="249"/>
      <c r="K6" s="249"/>
      <c r="L6" s="249"/>
      <c r="M6" s="271"/>
      <c r="N6" s="579"/>
      <c r="Y6" s="184"/>
      <c r="AA6" s="192"/>
      <c r="AB6" s="192"/>
    </row>
    <row r="7" spans="1:28" ht="12.75" customHeight="1" x14ac:dyDescent="0.2">
      <c r="A7" s="578" t="s">
        <v>213</v>
      </c>
      <c r="B7" s="326">
        <v>343</v>
      </c>
      <c r="C7" s="249"/>
      <c r="D7" s="326">
        <v>340</v>
      </c>
      <c r="E7" s="326">
        <v>340</v>
      </c>
      <c r="F7" s="249"/>
      <c r="G7" s="329">
        <f>E7-D7</f>
        <v>0</v>
      </c>
      <c r="H7" s="271">
        <f>E7-B7</f>
        <v>-3</v>
      </c>
      <c r="I7" s="271"/>
      <c r="J7" s="326">
        <v>330</v>
      </c>
      <c r="K7" s="326">
        <v>330</v>
      </c>
      <c r="L7" s="249"/>
      <c r="M7" s="329">
        <f>K7-J7</f>
        <v>0</v>
      </c>
      <c r="N7" s="579">
        <f t="shared" ref="N7:N38" si="0">K7-E7</f>
        <v>-10</v>
      </c>
      <c r="O7" s="354"/>
      <c r="Y7" s="184"/>
      <c r="AA7" s="192"/>
      <c r="AB7" s="192"/>
    </row>
    <row r="8" spans="1:28" x14ac:dyDescent="0.2">
      <c r="A8" s="578" t="s">
        <v>214</v>
      </c>
      <c r="B8" s="326">
        <v>840</v>
      </c>
      <c r="C8" s="249"/>
      <c r="D8" s="326">
        <v>780</v>
      </c>
      <c r="E8" s="326">
        <v>780</v>
      </c>
      <c r="F8" s="249"/>
      <c r="G8" s="329">
        <f t="shared" ref="G8:G66" si="1">E8-D8</f>
        <v>0</v>
      </c>
      <c r="H8" s="271">
        <f t="shared" ref="H8:H68" si="2">E8-B8</f>
        <v>-60</v>
      </c>
      <c r="I8" s="271"/>
      <c r="J8" s="326">
        <v>830</v>
      </c>
      <c r="K8" s="326">
        <v>830</v>
      </c>
      <c r="L8" s="249"/>
      <c r="M8" s="329">
        <f t="shared" ref="M8:M66" si="3">K8-J8</f>
        <v>0</v>
      </c>
      <c r="N8" s="579">
        <f t="shared" si="0"/>
        <v>50</v>
      </c>
      <c r="O8" s="354"/>
      <c r="Y8" s="184"/>
      <c r="AA8" s="192"/>
      <c r="AB8" s="192"/>
    </row>
    <row r="9" spans="1:28" x14ac:dyDescent="0.2">
      <c r="A9" s="578" t="s">
        <v>215</v>
      </c>
      <c r="B9" s="326">
        <v>305</v>
      </c>
      <c r="C9" s="249"/>
      <c r="D9" s="326">
        <v>470</v>
      </c>
      <c r="E9" s="326">
        <v>498</v>
      </c>
      <c r="F9" s="249"/>
      <c r="G9" s="329">
        <f t="shared" si="1"/>
        <v>28</v>
      </c>
      <c r="H9" s="271">
        <f t="shared" si="2"/>
        <v>193</v>
      </c>
      <c r="I9" s="271"/>
      <c r="J9" s="326">
        <v>575</v>
      </c>
      <c r="K9" s="326">
        <v>539</v>
      </c>
      <c r="L9" s="249"/>
      <c r="M9" s="329">
        <f t="shared" si="3"/>
        <v>-36</v>
      </c>
      <c r="N9" s="579">
        <f t="shared" si="0"/>
        <v>41</v>
      </c>
      <c r="O9" s="354"/>
      <c r="Y9" s="184"/>
      <c r="AA9" s="192"/>
      <c r="AB9" s="192"/>
    </row>
    <row r="10" spans="1:28" x14ac:dyDescent="0.2">
      <c r="A10" s="578" t="s">
        <v>216</v>
      </c>
      <c r="B10" s="251">
        <v>34600</v>
      </c>
      <c r="C10" s="249"/>
      <c r="D10" s="251">
        <v>35850</v>
      </c>
      <c r="E10" s="251">
        <v>35850</v>
      </c>
      <c r="F10" s="249"/>
      <c r="G10" s="329">
        <f t="shared" si="1"/>
        <v>0</v>
      </c>
      <c r="H10" s="271">
        <f t="shared" si="2"/>
        <v>1250</v>
      </c>
      <c r="I10" s="271"/>
      <c r="J10" s="251">
        <v>35650</v>
      </c>
      <c r="K10" s="251">
        <v>35650</v>
      </c>
      <c r="L10" s="249"/>
      <c r="M10" s="329">
        <f t="shared" si="3"/>
        <v>0</v>
      </c>
      <c r="N10" s="579">
        <f t="shared" si="0"/>
        <v>-200</v>
      </c>
      <c r="O10" s="354"/>
      <c r="Y10" s="184"/>
      <c r="AA10" s="192"/>
      <c r="AB10" s="192"/>
    </row>
    <row r="11" spans="1:28" x14ac:dyDescent="0.2">
      <c r="A11" s="578" t="s">
        <v>345</v>
      </c>
      <c r="B11" s="326">
        <v>380</v>
      </c>
      <c r="C11" s="249"/>
      <c r="D11" s="326">
        <v>382</v>
      </c>
      <c r="E11" s="326">
        <v>382</v>
      </c>
      <c r="F11" s="249"/>
      <c r="G11" s="329">
        <f t="shared" si="1"/>
        <v>0</v>
      </c>
      <c r="H11" s="271">
        <f t="shared" si="2"/>
        <v>2</v>
      </c>
      <c r="I11" s="271"/>
      <c r="J11" s="326">
        <v>385</v>
      </c>
      <c r="K11" s="326">
        <v>385</v>
      </c>
      <c r="L11" s="249"/>
      <c r="M11" s="329">
        <f t="shared" si="3"/>
        <v>0</v>
      </c>
      <c r="N11" s="579">
        <f t="shared" si="0"/>
        <v>3</v>
      </c>
      <c r="O11" s="354"/>
      <c r="Y11" s="184"/>
      <c r="AA11" s="192"/>
      <c r="AB11" s="192"/>
    </row>
    <row r="12" spans="1:28" x14ac:dyDescent="0.2">
      <c r="A12" s="578" t="s">
        <v>217</v>
      </c>
      <c r="B12" s="251">
        <v>8001</v>
      </c>
      <c r="C12" s="249"/>
      <c r="D12" s="251">
        <v>7344</v>
      </c>
      <c r="E12" s="251">
        <v>7344</v>
      </c>
      <c r="F12" s="249"/>
      <c r="G12" s="329">
        <f t="shared" si="1"/>
        <v>0</v>
      </c>
      <c r="H12" s="271">
        <f t="shared" si="2"/>
        <v>-657</v>
      </c>
      <c r="I12" s="271"/>
      <c r="J12" s="251">
        <v>7100</v>
      </c>
      <c r="K12" s="251">
        <v>7100</v>
      </c>
      <c r="L12" s="249"/>
      <c r="M12" s="329">
        <f t="shared" si="3"/>
        <v>0</v>
      </c>
      <c r="N12" s="579">
        <f t="shared" si="0"/>
        <v>-244</v>
      </c>
      <c r="O12" s="354"/>
      <c r="Y12" s="184"/>
      <c r="AA12" s="192"/>
      <c r="AB12" s="192"/>
    </row>
    <row r="13" spans="1:28" x14ac:dyDescent="0.2">
      <c r="A13" s="578" t="s">
        <v>218</v>
      </c>
      <c r="B13" s="251">
        <v>12600</v>
      </c>
      <c r="C13" s="249"/>
      <c r="D13" s="251">
        <v>12352</v>
      </c>
      <c r="E13" s="251">
        <v>12352</v>
      </c>
      <c r="F13" s="249"/>
      <c r="G13" s="329">
        <f t="shared" si="1"/>
        <v>0</v>
      </c>
      <c r="H13" s="271">
        <f t="shared" si="2"/>
        <v>-248</v>
      </c>
      <c r="I13" s="271"/>
      <c r="J13" s="251">
        <v>12500</v>
      </c>
      <c r="K13" s="251">
        <v>12500</v>
      </c>
      <c r="L13" s="249"/>
      <c r="M13" s="329">
        <f t="shared" si="3"/>
        <v>0</v>
      </c>
      <c r="N13" s="579">
        <f t="shared" si="0"/>
        <v>148</v>
      </c>
      <c r="O13" s="354"/>
      <c r="Y13" s="184"/>
      <c r="AA13" s="192"/>
      <c r="AB13" s="192"/>
    </row>
    <row r="14" spans="1:28" x14ac:dyDescent="0.2">
      <c r="A14" s="578" t="s">
        <v>219</v>
      </c>
      <c r="B14" s="251">
        <v>5783</v>
      </c>
      <c r="C14" s="249"/>
      <c r="D14" s="251">
        <v>5862</v>
      </c>
      <c r="E14" s="251">
        <v>5862</v>
      </c>
      <c r="F14" s="249"/>
      <c r="G14" s="329">
        <f t="shared" si="1"/>
        <v>0</v>
      </c>
      <c r="H14" s="271">
        <f t="shared" si="2"/>
        <v>79</v>
      </c>
      <c r="I14" s="271"/>
      <c r="J14" s="251">
        <v>5940</v>
      </c>
      <c r="K14" s="251">
        <v>5940</v>
      </c>
      <c r="L14" s="249"/>
      <c r="M14" s="329">
        <f t="shared" si="3"/>
        <v>0</v>
      </c>
      <c r="N14" s="579">
        <f t="shared" si="0"/>
        <v>78</v>
      </c>
      <c r="O14" s="354"/>
      <c r="Y14" s="184"/>
      <c r="AA14" s="192"/>
      <c r="AB14" s="192"/>
    </row>
    <row r="15" spans="1:28" x14ac:dyDescent="0.2">
      <c r="A15" s="578" t="s">
        <v>220</v>
      </c>
      <c r="B15" s="251">
        <v>148300</v>
      </c>
      <c r="C15" s="249"/>
      <c r="D15" s="251">
        <v>148990</v>
      </c>
      <c r="E15" s="251">
        <v>148990</v>
      </c>
      <c r="F15" s="249"/>
      <c r="G15" s="329">
        <f t="shared" si="1"/>
        <v>0</v>
      </c>
      <c r="H15" s="271">
        <f t="shared" si="2"/>
        <v>690</v>
      </c>
      <c r="I15" s="271"/>
      <c r="J15" s="251">
        <v>149000</v>
      </c>
      <c r="K15" s="251">
        <v>147000</v>
      </c>
      <c r="L15" s="249"/>
      <c r="M15" s="329">
        <f t="shared" si="3"/>
        <v>-2000</v>
      </c>
      <c r="N15" s="579">
        <f t="shared" si="0"/>
        <v>-1990</v>
      </c>
      <c r="O15" s="354"/>
      <c r="Y15" s="184"/>
      <c r="AA15" s="192"/>
      <c r="AB15" s="192"/>
    </row>
    <row r="16" spans="1:28" x14ac:dyDescent="0.2">
      <c r="A16" s="578" t="s">
        <v>221</v>
      </c>
      <c r="B16" s="251">
        <v>2000</v>
      </c>
      <c r="C16" s="249"/>
      <c r="D16" s="251">
        <v>1850</v>
      </c>
      <c r="E16" s="251">
        <v>1850</v>
      </c>
      <c r="F16" s="249"/>
      <c r="G16" s="329">
        <f t="shared" si="1"/>
        <v>0</v>
      </c>
      <c r="H16" s="271">
        <f t="shared" si="2"/>
        <v>-150</v>
      </c>
      <c r="I16" s="271"/>
      <c r="J16" s="251">
        <v>1870</v>
      </c>
      <c r="K16" s="251">
        <v>1870</v>
      </c>
      <c r="L16" s="249"/>
      <c r="M16" s="329">
        <f t="shared" si="3"/>
        <v>0</v>
      </c>
      <c r="N16" s="579">
        <f t="shared" si="0"/>
        <v>20</v>
      </c>
      <c r="O16" s="354"/>
      <c r="Y16" s="184"/>
      <c r="AA16" s="192"/>
      <c r="AB16" s="192"/>
    </row>
    <row r="17" spans="1:28" x14ac:dyDescent="0.2">
      <c r="A17" s="578" t="s">
        <v>413</v>
      </c>
      <c r="B17" s="251">
        <v>869</v>
      </c>
      <c r="C17" s="249"/>
      <c r="D17" s="251">
        <v>882</v>
      </c>
      <c r="E17" s="251">
        <v>882</v>
      </c>
      <c r="F17" s="249"/>
      <c r="G17" s="271">
        <f t="shared" si="1"/>
        <v>0</v>
      </c>
      <c r="H17" s="271">
        <f t="shared" si="2"/>
        <v>13</v>
      </c>
      <c r="I17" s="271"/>
      <c r="J17" s="251">
        <v>890</v>
      </c>
      <c r="K17" s="251">
        <v>890</v>
      </c>
      <c r="L17" s="249"/>
      <c r="M17" s="271">
        <f t="shared" si="3"/>
        <v>0</v>
      </c>
      <c r="N17" s="579">
        <f t="shared" si="0"/>
        <v>8</v>
      </c>
      <c r="O17" s="354"/>
      <c r="Y17" s="184"/>
      <c r="AA17" s="192"/>
      <c r="AB17" s="192"/>
    </row>
    <row r="18" spans="1:28" x14ac:dyDescent="0.2">
      <c r="A18" s="578" t="s">
        <v>358</v>
      </c>
      <c r="B18" s="326">
        <v>100</v>
      </c>
      <c r="C18" s="249"/>
      <c r="D18" s="326">
        <v>100</v>
      </c>
      <c r="E18" s="326">
        <v>100</v>
      </c>
      <c r="F18" s="249"/>
      <c r="G18" s="329">
        <f t="shared" si="1"/>
        <v>0</v>
      </c>
      <c r="H18" s="271">
        <f t="shared" si="2"/>
        <v>0</v>
      </c>
      <c r="I18" s="271"/>
      <c r="J18" s="326">
        <v>91</v>
      </c>
      <c r="K18" s="326">
        <v>91</v>
      </c>
      <c r="L18" s="249"/>
      <c r="M18" s="329">
        <f t="shared" si="3"/>
        <v>0</v>
      </c>
      <c r="N18" s="579">
        <f t="shared" si="0"/>
        <v>-9</v>
      </c>
      <c r="O18" s="354"/>
      <c r="Y18" s="184"/>
      <c r="AA18" s="192"/>
      <c r="AB18" s="192"/>
    </row>
    <row r="19" spans="1:28" x14ac:dyDescent="0.2">
      <c r="A19" s="578" t="s">
        <v>222</v>
      </c>
      <c r="B19" s="326">
        <v>962</v>
      </c>
      <c r="C19" s="249"/>
      <c r="D19" s="251">
        <v>1078</v>
      </c>
      <c r="E19" s="251">
        <v>1078</v>
      </c>
      <c r="F19" s="249"/>
      <c r="G19" s="329">
        <f t="shared" si="1"/>
        <v>0</v>
      </c>
      <c r="H19" s="271">
        <f t="shared" si="2"/>
        <v>116</v>
      </c>
      <c r="I19" s="271"/>
      <c r="J19" s="251">
        <v>1105</v>
      </c>
      <c r="K19" s="251">
        <v>1105</v>
      </c>
      <c r="L19" s="249"/>
      <c r="M19" s="329">
        <f t="shared" si="3"/>
        <v>0</v>
      </c>
      <c r="N19" s="579">
        <f t="shared" si="0"/>
        <v>27</v>
      </c>
      <c r="O19" s="354"/>
      <c r="Y19" s="184"/>
      <c r="AA19" s="192"/>
      <c r="AB19" s="192"/>
    </row>
    <row r="20" spans="1:28" x14ac:dyDescent="0.2">
      <c r="A20" s="578" t="s">
        <v>223</v>
      </c>
      <c r="B20" s="326">
        <v>174</v>
      </c>
      <c r="C20" s="249"/>
      <c r="D20" s="326">
        <v>170</v>
      </c>
      <c r="E20" s="326">
        <v>147</v>
      </c>
      <c r="F20" s="249"/>
      <c r="G20" s="329">
        <f t="shared" si="1"/>
        <v>-23</v>
      </c>
      <c r="H20" s="271">
        <f t="shared" si="2"/>
        <v>-27</v>
      </c>
      <c r="I20" s="271"/>
      <c r="J20" s="326">
        <v>170</v>
      </c>
      <c r="K20" s="326">
        <v>150</v>
      </c>
      <c r="L20" s="249"/>
      <c r="M20" s="329">
        <f t="shared" si="3"/>
        <v>-20</v>
      </c>
      <c r="N20" s="579">
        <f t="shared" si="0"/>
        <v>3</v>
      </c>
      <c r="O20" s="354"/>
      <c r="Y20" s="184"/>
      <c r="AA20" s="192"/>
      <c r="AB20" s="192"/>
    </row>
    <row r="21" spans="1:28" x14ac:dyDescent="0.2">
      <c r="A21" s="578" t="s">
        <v>224</v>
      </c>
      <c r="B21" s="326">
        <v>641</v>
      </c>
      <c r="C21" s="249"/>
      <c r="D21" s="326">
        <v>650</v>
      </c>
      <c r="E21" s="326">
        <v>650</v>
      </c>
      <c r="F21" s="249"/>
      <c r="G21" s="329">
        <f t="shared" si="1"/>
        <v>0</v>
      </c>
      <c r="H21" s="271">
        <f t="shared" si="2"/>
        <v>9</v>
      </c>
      <c r="I21" s="271"/>
      <c r="J21" s="326">
        <v>650</v>
      </c>
      <c r="K21" s="326">
        <v>650</v>
      </c>
      <c r="L21" s="249"/>
      <c r="M21" s="329">
        <f t="shared" si="3"/>
        <v>0</v>
      </c>
      <c r="N21" s="579">
        <f t="shared" si="0"/>
        <v>0</v>
      </c>
      <c r="O21" s="354"/>
      <c r="Y21" s="184"/>
      <c r="AA21" s="192"/>
      <c r="AB21" s="192"/>
    </row>
    <row r="22" spans="1:28" x14ac:dyDescent="0.2">
      <c r="A22" s="578" t="s">
        <v>363</v>
      </c>
      <c r="B22" s="251">
        <v>842</v>
      </c>
      <c r="C22" s="249"/>
      <c r="D22" s="326">
        <v>863</v>
      </c>
      <c r="E22" s="326">
        <v>863</v>
      </c>
      <c r="F22" s="249"/>
      <c r="G22" s="329">
        <f t="shared" si="1"/>
        <v>0</v>
      </c>
      <c r="H22" s="271">
        <f t="shared" si="2"/>
        <v>21</v>
      </c>
      <c r="I22" s="271"/>
      <c r="J22" s="326">
        <v>873</v>
      </c>
      <c r="K22" s="326">
        <v>873</v>
      </c>
      <c r="L22" s="249"/>
      <c r="M22" s="329">
        <f t="shared" si="3"/>
        <v>0</v>
      </c>
      <c r="N22" s="579">
        <f t="shared" si="0"/>
        <v>10</v>
      </c>
      <c r="O22" s="354"/>
      <c r="Y22" s="184"/>
      <c r="AA22" s="192"/>
      <c r="AB22" s="192"/>
    </row>
    <row r="23" spans="1:28" x14ac:dyDescent="0.2">
      <c r="A23" s="578" t="s">
        <v>225</v>
      </c>
      <c r="B23" s="251">
        <v>4000</v>
      </c>
      <c r="C23" s="249"/>
      <c r="D23" s="251">
        <v>2900</v>
      </c>
      <c r="E23" s="251">
        <v>2900</v>
      </c>
      <c r="F23" s="249"/>
      <c r="G23" s="329">
        <f t="shared" si="1"/>
        <v>0</v>
      </c>
      <c r="H23" s="271">
        <f t="shared" si="2"/>
        <v>-1100</v>
      </c>
      <c r="I23" s="271"/>
      <c r="J23" s="251">
        <v>2900</v>
      </c>
      <c r="K23" s="251">
        <v>3350</v>
      </c>
      <c r="L23" s="249"/>
      <c r="M23" s="329">
        <f t="shared" si="3"/>
        <v>450</v>
      </c>
      <c r="N23" s="579">
        <f t="shared" si="0"/>
        <v>450</v>
      </c>
      <c r="O23" s="354"/>
      <c r="Y23" s="184"/>
      <c r="AA23" s="192"/>
      <c r="AB23" s="192"/>
    </row>
    <row r="24" spans="1:28" x14ac:dyDescent="0.2">
      <c r="A24" s="578" t="s">
        <v>226</v>
      </c>
      <c r="B24" s="251">
        <v>1826</v>
      </c>
      <c r="C24" s="249"/>
      <c r="D24" s="251">
        <v>1714</v>
      </c>
      <c r="E24" s="251">
        <v>1714</v>
      </c>
      <c r="F24" s="249"/>
      <c r="G24" s="329">
        <f t="shared" si="1"/>
        <v>0</v>
      </c>
      <c r="H24" s="271">
        <f t="shared" si="2"/>
        <v>-112</v>
      </c>
      <c r="I24" s="271"/>
      <c r="J24" s="251">
        <v>1348</v>
      </c>
      <c r="K24" s="251">
        <v>1348</v>
      </c>
      <c r="L24" s="249"/>
      <c r="M24" s="329">
        <f t="shared" si="3"/>
        <v>0</v>
      </c>
      <c r="N24" s="579">
        <f t="shared" si="0"/>
        <v>-366</v>
      </c>
      <c r="O24" s="354"/>
      <c r="Y24" s="184"/>
      <c r="AA24" s="192"/>
      <c r="AB24" s="192"/>
    </row>
    <row r="25" spans="1:28" x14ac:dyDescent="0.2">
      <c r="A25" s="578" t="s">
        <v>227</v>
      </c>
      <c r="B25" s="326">
        <v>681</v>
      </c>
      <c r="C25" s="249"/>
      <c r="D25" s="326">
        <v>740</v>
      </c>
      <c r="E25" s="326">
        <v>740</v>
      </c>
      <c r="F25" s="249"/>
      <c r="G25" s="329">
        <f t="shared" si="1"/>
        <v>0</v>
      </c>
      <c r="H25" s="271">
        <f t="shared" si="2"/>
        <v>59</v>
      </c>
      <c r="I25" s="271"/>
      <c r="J25" s="326">
        <v>586</v>
      </c>
      <c r="K25" s="326">
        <v>586</v>
      </c>
      <c r="L25" s="249"/>
      <c r="M25" s="329">
        <f t="shared" si="3"/>
        <v>0</v>
      </c>
      <c r="N25" s="579">
        <f t="shared" si="0"/>
        <v>-154</v>
      </c>
      <c r="O25" s="354"/>
      <c r="Y25" s="184"/>
      <c r="AA25" s="192"/>
      <c r="AB25" s="192"/>
    </row>
    <row r="26" spans="1:28" x14ac:dyDescent="0.2">
      <c r="A26" s="578" t="s">
        <v>228</v>
      </c>
      <c r="B26" s="251">
        <v>1909</v>
      </c>
      <c r="C26" s="249"/>
      <c r="D26" s="251">
        <v>1921</v>
      </c>
      <c r="E26" s="251">
        <v>1921</v>
      </c>
      <c r="F26" s="249"/>
      <c r="G26" s="329">
        <f t="shared" si="1"/>
        <v>0</v>
      </c>
      <c r="H26" s="271">
        <f t="shared" si="2"/>
        <v>12</v>
      </c>
      <c r="I26" s="271"/>
      <c r="J26" s="251">
        <v>1940</v>
      </c>
      <c r="K26" s="251">
        <v>1940</v>
      </c>
      <c r="L26" s="249"/>
      <c r="M26" s="329">
        <f t="shared" si="3"/>
        <v>0</v>
      </c>
      <c r="N26" s="579">
        <f t="shared" si="0"/>
        <v>19</v>
      </c>
      <c r="O26" s="354"/>
      <c r="Y26" s="184"/>
      <c r="AA26" s="192"/>
      <c r="AB26" s="192"/>
    </row>
    <row r="27" spans="1:28" x14ac:dyDescent="0.2">
      <c r="A27" s="578" t="s">
        <v>229</v>
      </c>
      <c r="B27" s="326">
        <v>688</v>
      </c>
      <c r="C27" s="249"/>
      <c r="D27" s="326">
        <v>559</v>
      </c>
      <c r="E27" s="326">
        <v>559</v>
      </c>
      <c r="F27" s="249"/>
      <c r="G27" s="329">
        <f t="shared" si="1"/>
        <v>0</v>
      </c>
      <c r="H27" s="271">
        <f t="shared" si="2"/>
        <v>-129</v>
      </c>
      <c r="I27" s="271"/>
      <c r="J27" s="326">
        <v>611</v>
      </c>
      <c r="K27" s="326">
        <v>611</v>
      </c>
      <c r="L27" s="249"/>
      <c r="M27" s="329">
        <f t="shared" si="3"/>
        <v>0</v>
      </c>
      <c r="N27" s="579">
        <f t="shared" si="0"/>
        <v>52</v>
      </c>
      <c r="O27" s="354"/>
      <c r="Y27" s="184"/>
      <c r="AA27" s="192"/>
      <c r="AB27" s="192"/>
    </row>
    <row r="28" spans="1:28" x14ac:dyDescent="0.2">
      <c r="A28" s="578" t="s">
        <v>230</v>
      </c>
      <c r="B28" s="251">
        <v>124370</v>
      </c>
      <c r="C28" s="249"/>
      <c r="D28" s="251">
        <v>129660</v>
      </c>
      <c r="E28" s="251">
        <v>130290</v>
      </c>
      <c r="F28" s="249"/>
      <c r="G28" s="329">
        <f t="shared" si="1"/>
        <v>630</v>
      </c>
      <c r="H28" s="271">
        <f t="shared" si="2"/>
        <v>5920</v>
      </c>
      <c r="I28" s="271"/>
      <c r="J28" s="251">
        <v>128500</v>
      </c>
      <c r="K28" s="251">
        <v>126500</v>
      </c>
      <c r="L28" s="249"/>
      <c r="M28" s="695">
        <f>K28-J28</f>
        <v>-2000</v>
      </c>
      <c r="N28" s="579">
        <f t="shared" si="0"/>
        <v>-3790</v>
      </c>
      <c r="O28" s="354"/>
      <c r="Y28" s="184"/>
      <c r="AA28" s="192"/>
      <c r="AB28" s="192"/>
    </row>
    <row r="29" spans="1:28" x14ac:dyDescent="0.2">
      <c r="A29" s="578" t="s">
        <v>231</v>
      </c>
      <c r="B29" s="251">
        <v>34500</v>
      </c>
      <c r="C29" s="249"/>
      <c r="D29" s="251">
        <v>34400</v>
      </c>
      <c r="E29" s="251">
        <v>34400</v>
      </c>
      <c r="F29" s="249"/>
      <c r="G29" s="271">
        <f t="shared" si="1"/>
        <v>0</v>
      </c>
      <c r="H29" s="271">
        <f t="shared" si="2"/>
        <v>-100</v>
      </c>
      <c r="I29" s="271"/>
      <c r="J29" s="251">
        <v>34600</v>
      </c>
      <c r="K29" s="251">
        <v>34600</v>
      </c>
      <c r="L29" s="249"/>
      <c r="M29" s="271">
        <f t="shared" si="3"/>
        <v>0</v>
      </c>
      <c r="N29" s="579">
        <f t="shared" si="0"/>
        <v>200</v>
      </c>
      <c r="O29" s="354"/>
      <c r="Y29" s="184"/>
      <c r="AA29" s="192"/>
      <c r="AB29" s="192"/>
    </row>
    <row r="30" spans="1:28" x14ac:dyDescent="0.2">
      <c r="A30" s="578" t="s">
        <v>232</v>
      </c>
      <c r="B30" s="251">
        <v>2000</v>
      </c>
      <c r="C30" s="249"/>
      <c r="D30" s="251">
        <v>1900</v>
      </c>
      <c r="E30" s="251">
        <v>1900</v>
      </c>
      <c r="F30" s="249"/>
      <c r="G30" s="329">
        <f t="shared" si="1"/>
        <v>0</v>
      </c>
      <c r="H30" s="271">
        <f t="shared" si="2"/>
        <v>-100</v>
      </c>
      <c r="I30" s="271"/>
      <c r="J30" s="251">
        <v>2000</v>
      </c>
      <c r="K30" s="251">
        <v>2000</v>
      </c>
      <c r="L30" s="249"/>
      <c r="M30" s="329">
        <f t="shared" si="3"/>
        <v>0</v>
      </c>
      <c r="N30" s="579">
        <f t="shared" si="0"/>
        <v>100</v>
      </c>
      <c r="O30" s="354"/>
      <c r="Y30" s="184"/>
      <c r="AA30" s="192"/>
      <c r="AB30" s="192"/>
    </row>
    <row r="31" spans="1:28" x14ac:dyDescent="0.2">
      <c r="A31" s="578" t="s">
        <v>233</v>
      </c>
      <c r="B31" s="326">
        <v>305</v>
      </c>
      <c r="C31" s="249"/>
      <c r="D31" s="326">
        <v>250</v>
      </c>
      <c r="E31" s="326">
        <v>250</v>
      </c>
      <c r="F31" s="249"/>
      <c r="G31" s="329">
        <f t="shared" si="1"/>
        <v>0</v>
      </c>
      <c r="H31" s="271">
        <f t="shared" si="2"/>
        <v>-55</v>
      </c>
      <c r="I31" s="271"/>
      <c r="J31" s="326">
        <v>240</v>
      </c>
      <c r="K31" s="326">
        <v>240</v>
      </c>
      <c r="L31" s="249"/>
      <c r="M31" s="329">
        <f t="shared" si="3"/>
        <v>0</v>
      </c>
      <c r="N31" s="579">
        <f t="shared" si="0"/>
        <v>-10</v>
      </c>
      <c r="O31" s="354"/>
      <c r="Y31" s="184"/>
      <c r="AA31" s="192"/>
      <c r="AB31" s="192"/>
    </row>
    <row r="32" spans="1:28" x14ac:dyDescent="0.2">
      <c r="A32" s="578" t="s">
        <v>234</v>
      </c>
      <c r="B32" s="251">
        <v>7573</v>
      </c>
      <c r="C32" s="249"/>
      <c r="D32" s="251">
        <v>7640</v>
      </c>
      <c r="E32" s="251">
        <v>7640</v>
      </c>
      <c r="F32" s="249"/>
      <c r="G32" s="329">
        <f t="shared" si="1"/>
        <v>0</v>
      </c>
      <c r="H32" s="271">
        <f t="shared" si="2"/>
        <v>67</v>
      </c>
      <c r="I32" s="271"/>
      <c r="J32" s="251">
        <v>7550</v>
      </c>
      <c r="K32" s="251">
        <v>7550</v>
      </c>
      <c r="L32" s="249"/>
      <c r="M32" s="329">
        <f t="shared" si="3"/>
        <v>0</v>
      </c>
      <c r="N32" s="579">
        <f t="shared" si="0"/>
        <v>-90</v>
      </c>
      <c r="O32" s="354"/>
      <c r="Y32" s="184"/>
      <c r="AA32" s="192"/>
      <c r="AB32" s="192"/>
    </row>
    <row r="33" spans="1:28" x14ac:dyDescent="0.2">
      <c r="A33" s="578" t="s">
        <v>270</v>
      </c>
      <c r="B33" s="326">
        <v>362</v>
      </c>
      <c r="C33" s="249"/>
      <c r="D33" s="326">
        <v>328</v>
      </c>
      <c r="E33" s="326">
        <v>328</v>
      </c>
      <c r="F33" s="249"/>
      <c r="G33" s="329">
        <f t="shared" si="1"/>
        <v>0</v>
      </c>
      <c r="H33" s="271">
        <f t="shared" si="2"/>
        <v>-34</v>
      </c>
      <c r="I33" s="271"/>
      <c r="J33" s="326">
        <v>280</v>
      </c>
      <c r="K33" s="326">
        <v>280</v>
      </c>
      <c r="L33" s="249"/>
      <c r="M33" s="329">
        <f t="shared" si="3"/>
        <v>0</v>
      </c>
      <c r="N33" s="579">
        <f t="shared" si="0"/>
        <v>-48</v>
      </c>
      <c r="O33" s="354"/>
      <c r="Y33" s="184"/>
      <c r="AA33" s="192"/>
      <c r="AB33" s="192"/>
    </row>
    <row r="34" spans="1:28" x14ac:dyDescent="0.2">
      <c r="A34" s="578" t="s">
        <v>235</v>
      </c>
      <c r="B34" s="251">
        <v>1398</v>
      </c>
      <c r="C34" s="249"/>
      <c r="D34" s="251">
        <v>1360</v>
      </c>
      <c r="E34" s="251">
        <v>1360</v>
      </c>
      <c r="F34" s="249"/>
      <c r="G34" s="329">
        <f t="shared" si="1"/>
        <v>0</v>
      </c>
      <c r="H34" s="271">
        <f t="shared" si="2"/>
        <v>-38</v>
      </c>
      <c r="I34" s="271"/>
      <c r="J34" s="251">
        <v>1360</v>
      </c>
      <c r="K34" s="251">
        <v>1360</v>
      </c>
      <c r="L34" s="249"/>
      <c r="M34" s="329">
        <f t="shared" si="3"/>
        <v>0</v>
      </c>
      <c r="N34" s="579">
        <f t="shared" si="0"/>
        <v>0</v>
      </c>
      <c r="O34" s="354"/>
      <c r="Y34" s="184"/>
      <c r="AA34" s="192"/>
      <c r="AB34" s="192"/>
    </row>
    <row r="35" spans="1:28" x14ac:dyDescent="0.2">
      <c r="A35" s="578" t="s">
        <v>236</v>
      </c>
      <c r="B35" s="251">
        <v>3507</v>
      </c>
      <c r="C35" s="249"/>
      <c r="D35" s="251">
        <v>3882</v>
      </c>
      <c r="E35" s="251">
        <v>3882</v>
      </c>
      <c r="F35" s="249"/>
      <c r="G35" s="329">
        <f t="shared" si="1"/>
        <v>0</v>
      </c>
      <c r="H35" s="271">
        <f t="shared" si="2"/>
        <v>375</v>
      </c>
      <c r="I35" s="271"/>
      <c r="J35" s="251">
        <v>3720</v>
      </c>
      <c r="K35" s="251">
        <v>3750</v>
      </c>
      <c r="L35" s="249"/>
      <c r="M35" s="329">
        <f t="shared" si="3"/>
        <v>30</v>
      </c>
      <c r="N35" s="579">
        <f t="shared" si="0"/>
        <v>-132</v>
      </c>
      <c r="O35" s="354"/>
      <c r="Y35" s="184"/>
      <c r="AA35" s="192"/>
      <c r="AB35" s="192"/>
    </row>
    <row r="36" spans="1:28" x14ac:dyDescent="0.2">
      <c r="A36" s="578" t="s">
        <v>237</v>
      </c>
      <c r="B36" s="251">
        <v>1900</v>
      </c>
      <c r="C36" s="249"/>
      <c r="D36" s="251">
        <v>1950</v>
      </c>
      <c r="E36" s="251">
        <v>1950</v>
      </c>
      <c r="F36" s="249"/>
      <c r="G36" s="329">
        <f t="shared" si="1"/>
        <v>0</v>
      </c>
      <c r="H36" s="271">
        <f t="shared" si="2"/>
        <v>50</v>
      </c>
      <c r="I36" s="271"/>
      <c r="J36" s="251">
        <v>1950</v>
      </c>
      <c r="K36" s="251">
        <v>1950</v>
      </c>
      <c r="L36" s="249"/>
      <c r="M36" s="329">
        <f t="shared" si="3"/>
        <v>0</v>
      </c>
      <c r="N36" s="579">
        <f t="shared" si="0"/>
        <v>0</v>
      </c>
      <c r="O36" s="354"/>
      <c r="Y36" s="184"/>
      <c r="AA36" s="192"/>
      <c r="AB36" s="192"/>
    </row>
    <row r="37" spans="1:28" s="190" customFormat="1" x14ac:dyDescent="0.2">
      <c r="A37" s="578" t="s">
        <v>239</v>
      </c>
      <c r="B37" s="251">
        <v>2708</v>
      </c>
      <c r="C37" s="215"/>
      <c r="D37" s="251">
        <v>2560</v>
      </c>
      <c r="E37" s="251">
        <v>2803</v>
      </c>
      <c r="F37" s="215"/>
      <c r="G37" s="329">
        <f t="shared" si="1"/>
        <v>243</v>
      </c>
      <c r="H37" s="271">
        <f t="shared" si="2"/>
        <v>95</v>
      </c>
      <c r="I37" s="580"/>
      <c r="J37" s="251">
        <v>2432</v>
      </c>
      <c r="K37" s="251">
        <v>2752</v>
      </c>
      <c r="L37" s="215"/>
      <c r="M37" s="329">
        <f t="shared" si="3"/>
        <v>320</v>
      </c>
      <c r="N37" s="579">
        <f t="shared" si="0"/>
        <v>-51</v>
      </c>
      <c r="O37" s="355"/>
      <c r="Y37" s="188"/>
      <c r="AA37" s="212"/>
      <c r="AB37" s="212"/>
    </row>
    <row r="38" spans="1:28" x14ac:dyDescent="0.2">
      <c r="A38" s="578" t="s">
        <v>240</v>
      </c>
      <c r="B38" s="251">
        <v>1800</v>
      </c>
      <c r="C38" s="249"/>
      <c r="D38" s="251">
        <v>1780</v>
      </c>
      <c r="E38" s="251">
        <v>1780</v>
      </c>
      <c r="F38" s="249"/>
      <c r="G38" s="329">
        <f t="shared" si="1"/>
        <v>0</v>
      </c>
      <c r="H38" s="271">
        <f t="shared" si="2"/>
        <v>-20</v>
      </c>
      <c r="I38" s="271"/>
      <c r="J38" s="251">
        <v>1800</v>
      </c>
      <c r="K38" s="251">
        <v>1800</v>
      </c>
      <c r="L38" s="249"/>
      <c r="M38" s="329">
        <f t="shared" si="3"/>
        <v>0</v>
      </c>
      <c r="N38" s="579">
        <f t="shared" si="0"/>
        <v>20</v>
      </c>
      <c r="O38" s="354"/>
      <c r="Y38" s="184"/>
      <c r="AA38" s="192"/>
      <c r="AB38" s="192"/>
    </row>
    <row r="39" spans="1:28" s="190" customFormat="1" x14ac:dyDescent="0.2">
      <c r="A39" s="578" t="s">
        <v>241</v>
      </c>
      <c r="B39" s="251">
        <v>1957</v>
      </c>
      <c r="C39" s="215"/>
      <c r="D39" s="251">
        <v>1570</v>
      </c>
      <c r="E39" s="251">
        <v>1570</v>
      </c>
      <c r="F39" s="215"/>
      <c r="G39" s="329">
        <f t="shared" si="1"/>
        <v>0</v>
      </c>
      <c r="H39" s="271">
        <f t="shared" si="2"/>
        <v>-387</v>
      </c>
      <c r="I39" s="580"/>
      <c r="J39" s="251">
        <v>1625</v>
      </c>
      <c r="K39" s="251">
        <v>1625</v>
      </c>
      <c r="L39" s="215"/>
      <c r="M39" s="329">
        <f t="shared" si="3"/>
        <v>0</v>
      </c>
      <c r="N39" s="579">
        <f t="shared" ref="N39:N66" si="4">K39-E39</f>
        <v>55</v>
      </c>
      <c r="O39" s="355"/>
      <c r="Y39" s="188"/>
      <c r="AA39" s="212"/>
      <c r="AB39" s="212"/>
    </row>
    <row r="40" spans="1:28" s="190" customFormat="1" x14ac:dyDescent="0.2">
      <c r="A40" s="578" t="s">
        <v>242</v>
      </c>
      <c r="B40" s="326">
        <v>201</v>
      </c>
      <c r="C40" s="215"/>
      <c r="D40" s="326">
        <v>183</v>
      </c>
      <c r="E40" s="326">
        <v>180</v>
      </c>
      <c r="F40" s="215"/>
      <c r="G40" s="329">
        <f t="shared" si="1"/>
        <v>-3</v>
      </c>
      <c r="H40" s="271">
        <f t="shared" si="2"/>
        <v>-21</v>
      </c>
      <c r="I40" s="580"/>
      <c r="J40" s="326">
        <v>188</v>
      </c>
      <c r="K40" s="326">
        <v>188</v>
      </c>
      <c r="L40" s="215"/>
      <c r="M40" s="329">
        <f t="shared" si="3"/>
        <v>0</v>
      </c>
      <c r="N40" s="579">
        <f t="shared" si="4"/>
        <v>8</v>
      </c>
      <c r="O40" s="355"/>
      <c r="Y40" s="188"/>
      <c r="AA40" s="212"/>
      <c r="AB40" s="212"/>
    </row>
    <row r="41" spans="1:28" s="190" customFormat="1" x14ac:dyDescent="0.2">
      <c r="A41" s="578" t="s">
        <v>243</v>
      </c>
      <c r="B41" s="326">
        <v>228</v>
      </c>
      <c r="C41" s="215"/>
      <c r="D41" s="326">
        <v>189</v>
      </c>
      <c r="E41" s="326">
        <v>189</v>
      </c>
      <c r="F41" s="215"/>
      <c r="G41" s="329">
        <f t="shared" si="1"/>
        <v>0</v>
      </c>
      <c r="H41" s="271">
        <f t="shared" si="2"/>
        <v>-39</v>
      </c>
      <c r="I41" s="580"/>
      <c r="J41" s="326">
        <v>195</v>
      </c>
      <c r="K41" s="326">
        <v>195</v>
      </c>
      <c r="L41" s="215"/>
      <c r="M41" s="329">
        <f t="shared" si="3"/>
        <v>0</v>
      </c>
      <c r="N41" s="579">
        <f t="shared" si="4"/>
        <v>6</v>
      </c>
      <c r="O41" s="355"/>
      <c r="Y41" s="188"/>
      <c r="AA41" s="212"/>
      <c r="AB41" s="212"/>
    </row>
    <row r="42" spans="1:28" x14ac:dyDescent="0.2">
      <c r="A42" s="578" t="s">
        <v>244</v>
      </c>
      <c r="B42" s="251">
        <v>3743</v>
      </c>
      <c r="C42" s="249"/>
      <c r="D42" s="251">
        <v>3730</v>
      </c>
      <c r="E42" s="251">
        <v>3730</v>
      </c>
      <c r="F42" s="249"/>
      <c r="G42" s="329">
        <f t="shared" si="1"/>
        <v>0</v>
      </c>
      <c r="H42" s="271">
        <f t="shared" si="2"/>
        <v>-13</v>
      </c>
      <c r="I42" s="271"/>
      <c r="J42" s="251">
        <v>3763</v>
      </c>
      <c r="K42" s="251">
        <v>3763</v>
      </c>
      <c r="L42" s="249"/>
      <c r="M42" s="329">
        <f t="shared" si="3"/>
        <v>0</v>
      </c>
      <c r="N42" s="579">
        <f t="shared" si="4"/>
        <v>33</v>
      </c>
      <c r="O42" s="354"/>
      <c r="Y42" s="184"/>
      <c r="AA42" s="192"/>
      <c r="AB42" s="192"/>
    </row>
    <row r="43" spans="1:28" x14ac:dyDescent="0.2">
      <c r="A43" s="578" t="s">
        <v>341</v>
      </c>
      <c r="B43" s="326">
        <v>272</v>
      </c>
      <c r="C43" s="249"/>
      <c r="D43" s="326">
        <v>290</v>
      </c>
      <c r="E43" s="326">
        <v>290</v>
      </c>
      <c r="F43" s="249"/>
      <c r="G43" s="329">
        <f t="shared" si="1"/>
        <v>0</v>
      </c>
      <c r="H43" s="271">
        <f t="shared" si="2"/>
        <v>18</v>
      </c>
      <c r="I43" s="271"/>
      <c r="J43" s="326">
        <v>274</v>
      </c>
      <c r="K43" s="326">
        <v>274</v>
      </c>
      <c r="L43" s="249"/>
      <c r="M43" s="329">
        <f t="shared" si="3"/>
        <v>0</v>
      </c>
      <c r="N43" s="579">
        <f t="shared" si="4"/>
        <v>-16</v>
      </c>
      <c r="O43" s="354"/>
      <c r="Y43" s="184"/>
      <c r="AA43" s="192"/>
      <c r="AB43" s="192"/>
    </row>
    <row r="44" spans="1:28" x14ac:dyDescent="0.2">
      <c r="A44" s="578" t="s">
        <v>245</v>
      </c>
      <c r="B44" s="251">
        <v>5148</v>
      </c>
      <c r="C44" s="249"/>
      <c r="D44" s="251">
        <v>5255</v>
      </c>
      <c r="E44" s="251">
        <v>5255</v>
      </c>
      <c r="F44" s="249"/>
      <c r="G44" s="329">
        <f t="shared" si="1"/>
        <v>0</v>
      </c>
      <c r="H44" s="271">
        <f t="shared" si="2"/>
        <v>107</v>
      </c>
      <c r="I44" s="271"/>
      <c r="J44" s="251">
        <v>5355</v>
      </c>
      <c r="K44" s="251">
        <v>5355</v>
      </c>
      <c r="L44" s="249"/>
      <c r="M44" s="329">
        <f t="shared" si="3"/>
        <v>0</v>
      </c>
      <c r="N44" s="579">
        <f t="shared" si="4"/>
        <v>100</v>
      </c>
      <c r="O44" s="354"/>
      <c r="Y44" s="184"/>
      <c r="AA44" s="192"/>
      <c r="AB44" s="192"/>
    </row>
    <row r="45" spans="1:28" x14ac:dyDescent="0.2">
      <c r="A45" s="578" t="s">
        <v>246</v>
      </c>
      <c r="B45" s="251">
        <v>8420</v>
      </c>
      <c r="C45" s="249"/>
      <c r="D45" s="251">
        <v>8700</v>
      </c>
      <c r="E45" s="251">
        <v>9323</v>
      </c>
      <c r="F45" s="249"/>
      <c r="G45" s="329">
        <f t="shared" si="1"/>
        <v>623</v>
      </c>
      <c r="H45" s="271">
        <f t="shared" si="2"/>
        <v>903</v>
      </c>
      <c r="I45" s="271"/>
      <c r="J45" s="251">
        <v>8900</v>
      </c>
      <c r="K45" s="251">
        <v>8400</v>
      </c>
      <c r="L45" s="249"/>
      <c r="M45" s="329">
        <f t="shared" si="3"/>
        <v>-500</v>
      </c>
      <c r="N45" s="579">
        <f t="shared" si="4"/>
        <v>-923</v>
      </c>
      <c r="O45" s="354"/>
      <c r="Y45" s="184"/>
      <c r="AA45" s="192"/>
      <c r="AB45" s="192"/>
    </row>
    <row r="46" spans="1:28" x14ac:dyDescent="0.2">
      <c r="A46" s="578" t="s">
        <v>342</v>
      </c>
      <c r="B46" s="326">
        <v>240</v>
      </c>
      <c r="C46" s="249"/>
      <c r="D46" s="326">
        <v>247</v>
      </c>
      <c r="E46" s="326">
        <v>247</v>
      </c>
      <c r="F46" s="249"/>
      <c r="G46" s="329">
        <f t="shared" si="1"/>
        <v>0</v>
      </c>
      <c r="H46" s="271">
        <f t="shared" si="2"/>
        <v>7</v>
      </c>
      <c r="I46" s="271"/>
      <c r="J46" s="326">
        <v>229</v>
      </c>
      <c r="K46" s="326">
        <v>229</v>
      </c>
      <c r="L46" s="249"/>
      <c r="M46" s="329">
        <f t="shared" si="3"/>
        <v>0</v>
      </c>
      <c r="N46" s="579">
        <f t="shared" si="4"/>
        <v>-18</v>
      </c>
      <c r="O46" s="354"/>
      <c r="Y46" s="184"/>
      <c r="AA46" s="192"/>
      <c r="AB46" s="192"/>
    </row>
    <row r="47" spans="1:28" x14ac:dyDescent="0.2">
      <c r="A47" s="578" t="s">
        <v>247</v>
      </c>
      <c r="B47" s="326">
        <v>616</v>
      </c>
      <c r="C47" s="249"/>
      <c r="D47" s="326">
        <v>700</v>
      </c>
      <c r="E47" s="326">
        <v>700</v>
      </c>
      <c r="F47" s="249"/>
      <c r="G47" s="329">
        <f t="shared" si="1"/>
        <v>0</v>
      </c>
      <c r="H47" s="271">
        <f t="shared" si="2"/>
        <v>84</v>
      </c>
      <c r="I47" s="271"/>
      <c r="J47" s="326">
        <v>768</v>
      </c>
      <c r="K47" s="326">
        <v>768</v>
      </c>
      <c r="L47" s="249"/>
      <c r="M47" s="329">
        <f t="shared" si="3"/>
        <v>0</v>
      </c>
      <c r="N47" s="579">
        <f t="shared" si="4"/>
        <v>68</v>
      </c>
      <c r="O47" s="354"/>
      <c r="Y47" s="184"/>
      <c r="AA47" s="192"/>
      <c r="AB47" s="192"/>
    </row>
    <row r="48" spans="1:28" x14ac:dyDescent="0.2">
      <c r="A48" s="578" t="s">
        <v>248</v>
      </c>
      <c r="B48" s="251">
        <v>2335</v>
      </c>
      <c r="C48" s="249"/>
      <c r="D48" s="251">
        <v>2395</v>
      </c>
      <c r="E48" s="251">
        <v>2395</v>
      </c>
      <c r="F48" s="249"/>
      <c r="G48" s="329">
        <f t="shared" si="1"/>
        <v>0</v>
      </c>
      <c r="H48" s="271">
        <f t="shared" si="2"/>
        <v>60</v>
      </c>
      <c r="I48" s="271"/>
      <c r="J48" s="251">
        <v>2484</v>
      </c>
      <c r="K48" s="251">
        <v>2484</v>
      </c>
      <c r="L48" s="249"/>
      <c r="M48" s="329">
        <f t="shared" si="3"/>
        <v>0</v>
      </c>
      <c r="N48" s="579">
        <f t="shared" si="4"/>
        <v>89</v>
      </c>
      <c r="O48" s="354"/>
      <c r="Y48" s="184"/>
      <c r="AA48" s="192"/>
      <c r="AB48" s="192"/>
    </row>
    <row r="49" spans="1:28" x14ac:dyDescent="0.2">
      <c r="A49" s="578" t="s">
        <v>249</v>
      </c>
      <c r="B49" s="251">
        <v>12416</v>
      </c>
      <c r="C49" s="249"/>
      <c r="D49" s="251">
        <v>12600</v>
      </c>
      <c r="E49" s="251">
        <v>12540</v>
      </c>
      <c r="F49" s="249"/>
      <c r="G49" s="329">
        <f t="shared" si="1"/>
        <v>-60</v>
      </c>
      <c r="H49" s="271">
        <f t="shared" si="2"/>
        <v>124</v>
      </c>
      <c r="I49" s="271"/>
      <c r="J49" s="251">
        <v>12411</v>
      </c>
      <c r="K49" s="251">
        <v>12411</v>
      </c>
      <c r="L49" s="249"/>
      <c r="M49" s="329">
        <f t="shared" si="3"/>
        <v>0</v>
      </c>
      <c r="N49" s="579">
        <f t="shared" si="4"/>
        <v>-129</v>
      </c>
      <c r="O49" s="354"/>
      <c r="Y49" s="184"/>
      <c r="AA49" s="192"/>
      <c r="AB49" s="192"/>
    </row>
    <row r="50" spans="1:28" x14ac:dyDescent="0.2">
      <c r="A50" s="578" t="s">
        <v>250</v>
      </c>
      <c r="B50" s="326">
        <v>742</v>
      </c>
      <c r="C50" s="249"/>
      <c r="D50" s="326">
        <v>699</v>
      </c>
      <c r="E50" s="326">
        <v>699</v>
      </c>
      <c r="F50" s="249"/>
      <c r="G50" s="329">
        <f t="shared" si="1"/>
        <v>0</v>
      </c>
      <c r="H50" s="271">
        <f t="shared" si="2"/>
        <v>-43</v>
      </c>
      <c r="I50" s="271"/>
      <c r="J50" s="326">
        <v>650</v>
      </c>
      <c r="K50" s="326">
        <v>650</v>
      </c>
      <c r="L50" s="249"/>
      <c r="M50" s="329">
        <f t="shared" si="3"/>
        <v>0</v>
      </c>
      <c r="N50" s="579">
        <f t="shared" si="4"/>
        <v>-49</v>
      </c>
      <c r="O50" s="354"/>
      <c r="Y50" s="184"/>
      <c r="AA50" s="192"/>
      <c r="AB50" s="192"/>
    </row>
    <row r="51" spans="1:28" x14ac:dyDescent="0.2">
      <c r="A51" s="578" t="s">
        <v>269</v>
      </c>
      <c r="B51" s="326">
        <v>918</v>
      </c>
      <c r="C51" s="249"/>
      <c r="D51" s="326">
        <v>940</v>
      </c>
      <c r="E51" s="326">
        <v>940</v>
      </c>
      <c r="F51" s="249"/>
      <c r="G51" s="329">
        <f t="shared" si="1"/>
        <v>0</v>
      </c>
      <c r="H51" s="271">
        <f t="shared" si="2"/>
        <v>22</v>
      </c>
      <c r="I51" s="271"/>
      <c r="J51" s="326">
        <v>932</v>
      </c>
      <c r="K51" s="326">
        <v>932</v>
      </c>
      <c r="L51" s="249"/>
      <c r="M51" s="329">
        <f t="shared" si="3"/>
        <v>0</v>
      </c>
      <c r="N51" s="579">
        <f t="shared" si="4"/>
        <v>-8</v>
      </c>
      <c r="O51" s="354"/>
      <c r="Y51" s="184"/>
      <c r="AA51" s="192"/>
      <c r="AB51" s="192"/>
    </row>
    <row r="52" spans="1:28" x14ac:dyDescent="0.2">
      <c r="A52" s="578" t="s">
        <v>251</v>
      </c>
      <c r="B52" s="326">
        <v>958</v>
      </c>
      <c r="C52" s="249"/>
      <c r="D52" s="326">
        <v>964</v>
      </c>
      <c r="E52" s="326">
        <v>964</v>
      </c>
      <c r="F52" s="249"/>
      <c r="G52" s="329">
        <f t="shared" si="1"/>
        <v>0</v>
      </c>
      <c r="H52" s="271">
        <f t="shared" si="2"/>
        <v>6</v>
      </c>
      <c r="I52" s="271"/>
      <c r="J52" s="326">
        <v>975</v>
      </c>
      <c r="K52" s="326">
        <v>975</v>
      </c>
      <c r="L52" s="249"/>
      <c r="M52" s="329">
        <f t="shared" si="3"/>
        <v>0</v>
      </c>
      <c r="N52" s="579">
        <f t="shared" si="4"/>
        <v>11</v>
      </c>
      <c r="O52" s="354"/>
      <c r="Y52" s="184"/>
      <c r="AA52" s="192"/>
      <c r="AB52" s="192"/>
    </row>
    <row r="53" spans="1:28" x14ac:dyDescent="0.2">
      <c r="A53" s="578" t="s">
        <v>252</v>
      </c>
      <c r="B53" s="251">
        <v>3390</v>
      </c>
      <c r="C53" s="249"/>
      <c r="D53" s="251">
        <v>2645</v>
      </c>
      <c r="E53" s="251">
        <v>2630</v>
      </c>
      <c r="F53" s="249"/>
      <c r="G53" s="329">
        <f t="shared" si="1"/>
        <v>-15</v>
      </c>
      <c r="H53" s="271">
        <f t="shared" si="2"/>
        <v>-760</v>
      </c>
      <c r="I53" s="271"/>
      <c r="J53" s="251">
        <v>2995</v>
      </c>
      <c r="K53" s="251">
        <v>2650</v>
      </c>
      <c r="L53" s="249"/>
      <c r="M53" s="329">
        <f t="shared" si="3"/>
        <v>-345</v>
      </c>
      <c r="N53" s="579">
        <f t="shared" si="4"/>
        <v>20</v>
      </c>
      <c r="O53" s="354"/>
      <c r="Y53" s="184"/>
      <c r="AA53" s="192"/>
      <c r="AB53" s="192"/>
    </row>
    <row r="54" spans="1:28" x14ac:dyDescent="0.2">
      <c r="A54" s="578" t="s">
        <v>359</v>
      </c>
      <c r="B54" s="326">
        <v>180</v>
      </c>
      <c r="C54" s="249"/>
      <c r="D54" s="326">
        <v>183</v>
      </c>
      <c r="E54" s="326">
        <v>183</v>
      </c>
      <c r="F54" s="249"/>
      <c r="G54" s="329">
        <f t="shared" si="1"/>
        <v>0</v>
      </c>
      <c r="H54" s="271">
        <f t="shared" si="2"/>
        <v>3</v>
      </c>
      <c r="I54" s="271"/>
      <c r="J54" s="326">
        <v>186</v>
      </c>
      <c r="K54" s="326">
        <v>186</v>
      </c>
      <c r="L54" s="249"/>
      <c r="M54" s="329">
        <f t="shared" si="3"/>
        <v>0</v>
      </c>
      <c r="N54" s="579">
        <f t="shared" si="4"/>
        <v>3</v>
      </c>
      <c r="O54" s="354"/>
      <c r="Y54" s="184"/>
      <c r="AA54" s="192"/>
      <c r="AB54" s="192"/>
    </row>
    <row r="55" spans="1:28" x14ac:dyDescent="0.2">
      <c r="A55" s="578" t="s">
        <v>253</v>
      </c>
      <c r="B55" s="380">
        <v>1226</v>
      </c>
      <c r="C55" s="249"/>
      <c r="D55" s="251">
        <v>1200</v>
      </c>
      <c r="E55" s="251">
        <v>1200</v>
      </c>
      <c r="F55" s="249"/>
      <c r="G55" s="329">
        <f t="shared" si="1"/>
        <v>0</v>
      </c>
      <c r="H55" s="271">
        <f t="shared" si="2"/>
        <v>-26</v>
      </c>
      <c r="I55" s="271"/>
      <c r="J55" s="251">
        <v>1197</v>
      </c>
      <c r="K55" s="251">
        <v>1197</v>
      </c>
      <c r="L55" s="249"/>
      <c r="M55" s="329">
        <f t="shared" si="3"/>
        <v>0</v>
      </c>
      <c r="N55" s="579">
        <f t="shared" si="4"/>
        <v>-3</v>
      </c>
      <c r="O55" s="354"/>
      <c r="Y55" s="184"/>
      <c r="AA55" s="192"/>
      <c r="AB55" s="192"/>
    </row>
    <row r="56" spans="1:28" x14ac:dyDescent="0.2">
      <c r="A56" s="578" t="s">
        <v>254</v>
      </c>
      <c r="B56" s="251">
        <v>2310</v>
      </c>
      <c r="C56" s="249"/>
      <c r="D56" s="251">
        <v>2525</v>
      </c>
      <c r="E56" s="251">
        <v>2525</v>
      </c>
      <c r="F56" s="249"/>
      <c r="G56" s="329">
        <f t="shared" si="1"/>
        <v>0</v>
      </c>
      <c r="H56" s="271">
        <f t="shared" si="2"/>
        <v>215</v>
      </c>
      <c r="I56" s="271"/>
      <c r="J56" s="251">
        <v>2300</v>
      </c>
      <c r="K56" s="251">
        <v>2300</v>
      </c>
      <c r="L56" s="249"/>
      <c r="M56" s="329">
        <f t="shared" si="3"/>
        <v>0</v>
      </c>
      <c r="N56" s="579">
        <f t="shared" si="4"/>
        <v>-225</v>
      </c>
      <c r="O56" s="354"/>
      <c r="Y56" s="184"/>
      <c r="AA56" s="192"/>
      <c r="AB56" s="192"/>
    </row>
    <row r="57" spans="1:28" x14ac:dyDescent="0.2">
      <c r="A57" s="578" t="s">
        <v>255</v>
      </c>
      <c r="B57" s="251">
        <v>18863</v>
      </c>
      <c r="C57" s="249"/>
      <c r="D57" s="251">
        <v>19650</v>
      </c>
      <c r="E57" s="251">
        <v>19650</v>
      </c>
      <c r="F57" s="249"/>
      <c r="G57" s="329">
        <f t="shared" si="1"/>
        <v>0</v>
      </c>
      <c r="H57" s="271">
        <f t="shared" si="2"/>
        <v>787</v>
      </c>
      <c r="I57" s="271"/>
      <c r="J57" s="251">
        <v>19800</v>
      </c>
      <c r="K57" s="251">
        <v>19800</v>
      </c>
      <c r="L57" s="249"/>
      <c r="M57" s="329">
        <f t="shared" si="3"/>
        <v>0</v>
      </c>
      <c r="N57" s="579">
        <f t="shared" si="4"/>
        <v>150</v>
      </c>
      <c r="O57" s="354"/>
      <c r="Y57" s="184"/>
      <c r="AA57" s="192"/>
      <c r="AB57" s="192"/>
    </row>
    <row r="58" spans="1:28" x14ac:dyDescent="0.2">
      <c r="A58" s="578" t="s">
        <v>256</v>
      </c>
      <c r="B58" s="326">
        <v>591</v>
      </c>
      <c r="C58" s="249"/>
      <c r="D58" s="326">
        <v>541</v>
      </c>
      <c r="E58" s="326">
        <v>541</v>
      </c>
      <c r="F58" s="249"/>
      <c r="G58" s="329">
        <f t="shared" si="1"/>
        <v>0</v>
      </c>
      <c r="H58" s="271">
        <f t="shared" si="2"/>
        <v>-50</v>
      </c>
      <c r="I58" s="271"/>
      <c r="J58" s="326">
        <v>600</v>
      </c>
      <c r="K58" s="326">
        <v>600</v>
      </c>
      <c r="L58" s="249"/>
      <c r="M58" s="329">
        <f t="shared" si="3"/>
        <v>0</v>
      </c>
      <c r="N58" s="579">
        <f t="shared" si="4"/>
        <v>59</v>
      </c>
      <c r="O58" s="354"/>
      <c r="Y58" s="184"/>
      <c r="AA58" s="192"/>
      <c r="AB58" s="192"/>
    </row>
    <row r="59" spans="1:28" x14ac:dyDescent="0.2">
      <c r="A59" s="578" t="s">
        <v>257</v>
      </c>
      <c r="B59" s="326">
        <v>130</v>
      </c>
      <c r="C59" s="249"/>
      <c r="D59" s="326">
        <v>130</v>
      </c>
      <c r="E59" s="326">
        <v>130</v>
      </c>
      <c r="F59" s="249"/>
      <c r="G59" s="329">
        <f t="shared" si="1"/>
        <v>0</v>
      </c>
      <c r="H59" s="271">
        <f t="shared" si="2"/>
        <v>0</v>
      </c>
      <c r="I59" s="271"/>
      <c r="J59" s="326">
        <v>137</v>
      </c>
      <c r="K59" s="326">
        <v>137</v>
      </c>
      <c r="L59" s="249"/>
      <c r="M59" s="329">
        <f t="shared" si="3"/>
        <v>0</v>
      </c>
      <c r="N59" s="579">
        <f t="shared" si="4"/>
        <v>7</v>
      </c>
      <c r="O59" s="354"/>
      <c r="Y59" s="184"/>
      <c r="AA59" s="192"/>
      <c r="AB59" s="192"/>
    </row>
    <row r="60" spans="1:28" x14ac:dyDescent="0.2">
      <c r="A60" s="578" t="s">
        <v>258</v>
      </c>
      <c r="B60" s="324">
        <v>7224</v>
      </c>
      <c r="C60" s="249"/>
      <c r="D60" s="324">
        <v>6090</v>
      </c>
      <c r="E60" s="324">
        <v>6090</v>
      </c>
      <c r="F60" s="249"/>
      <c r="G60" s="398">
        <f t="shared" si="1"/>
        <v>0</v>
      </c>
      <c r="H60" s="271">
        <f t="shared" si="2"/>
        <v>-1134</v>
      </c>
      <c r="I60" s="271"/>
      <c r="J60" s="324">
        <v>5589</v>
      </c>
      <c r="K60" s="324">
        <v>5244</v>
      </c>
      <c r="L60" s="249"/>
      <c r="M60" s="398">
        <f t="shared" si="3"/>
        <v>-345</v>
      </c>
      <c r="N60" s="579">
        <f t="shared" si="4"/>
        <v>-846</v>
      </c>
      <c r="O60" s="354"/>
      <c r="Y60" s="184"/>
      <c r="AA60" s="192"/>
      <c r="AB60" s="192"/>
    </row>
    <row r="61" spans="1:28" x14ac:dyDescent="0.2">
      <c r="A61" s="578" t="s">
        <v>259</v>
      </c>
      <c r="B61" s="326">
        <v>916</v>
      </c>
      <c r="C61" s="249"/>
      <c r="D61" s="326">
        <v>882</v>
      </c>
      <c r="E61" s="326">
        <v>882</v>
      </c>
      <c r="F61" s="249"/>
      <c r="G61" s="329">
        <f t="shared" si="1"/>
        <v>0</v>
      </c>
      <c r="H61" s="271">
        <f t="shared" si="2"/>
        <v>-34</v>
      </c>
      <c r="I61" s="271"/>
      <c r="J61" s="326">
        <v>910</v>
      </c>
      <c r="K61" s="326">
        <v>910</v>
      </c>
      <c r="L61" s="249"/>
      <c r="M61" s="329">
        <f t="shared" si="3"/>
        <v>0</v>
      </c>
      <c r="N61" s="579">
        <f t="shared" si="4"/>
        <v>28</v>
      </c>
      <c r="O61" s="354"/>
      <c r="Y61" s="184"/>
      <c r="AA61" s="192"/>
      <c r="AB61" s="192"/>
    </row>
    <row r="62" spans="1:28" x14ac:dyDescent="0.2">
      <c r="A62" s="578" t="s">
        <v>360</v>
      </c>
      <c r="B62" s="326">
        <v>191</v>
      </c>
      <c r="C62" s="249"/>
      <c r="D62" s="326">
        <v>194</v>
      </c>
      <c r="E62" s="326">
        <v>194</v>
      </c>
      <c r="F62" s="249"/>
      <c r="G62" s="329">
        <f t="shared" si="1"/>
        <v>0</v>
      </c>
      <c r="H62" s="271">
        <f t="shared" si="2"/>
        <v>3</v>
      </c>
      <c r="I62" s="271"/>
      <c r="J62" s="326">
        <v>198</v>
      </c>
      <c r="K62" s="326">
        <v>198</v>
      </c>
      <c r="L62" s="249"/>
      <c r="M62" s="329">
        <f t="shared" si="3"/>
        <v>0</v>
      </c>
      <c r="N62" s="579">
        <f t="shared" si="4"/>
        <v>4</v>
      </c>
      <c r="O62" s="354"/>
      <c r="Y62" s="184"/>
      <c r="AA62" s="192"/>
      <c r="AB62" s="192"/>
    </row>
    <row r="63" spans="1:28" x14ac:dyDescent="0.2">
      <c r="A63" s="578" t="s">
        <v>260</v>
      </c>
      <c r="B63" s="326">
        <v>149</v>
      </c>
      <c r="C63" s="249"/>
      <c r="D63" s="326">
        <v>163</v>
      </c>
      <c r="E63" s="326">
        <v>163</v>
      </c>
      <c r="F63" s="249"/>
      <c r="G63" s="329">
        <f t="shared" si="1"/>
        <v>0</v>
      </c>
      <c r="H63" s="271">
        <f t="shared" si="2"/>
        <v>14</v>
      </c>
      <c r="I63" s="271"/>
      <c r="J63" s="326">
        <v>150</v>
      </c>
      <c r="K63" s="326">
        <v>150</v>
      </c>
      <c r="L63" s="249"/>
      <c r="M63" s="329">
        <f t="shared" si="3"/>
        <v>0</v>
      </c>
      <c r="N63" s="579">
        <f t="shared" si="4"/>
        <v>-13</v>
      </c>
      <c r="O63" s="354"/>
      <c r="Y63" s="184"/>
      <c r="AA63" s="192"/>
      <c r="AB63" s="192"/>
    </row>
    <row r="64" spans="1:28" x14ac:dyDescent="0.2">
      <c r="A64" s="578" t="s">
        <v>261</v>
      </c>
      <c r="B64" s="251">
        <v>27381</v>
      </c>
      <c r="C64" s="249"/>
      <c r="D64" s="251">
        <v>27069</v>
      </c>
      <c r="E64" s="251">
        <v>27069</v>
      </c>
      <c r="F64" s="249"/>
      <c r="G64" s="329">
        <f t="shared" si="1"/>
        <v>0</v>
      </c>
      <c r="H64" s="271">
        <f t="shared" si="2"/>
        <v>-312</v>
      </c>
      <c r="I64" s="271"/>
      <c r="J64" s="251">
        <v>27400</v>
      </c>
      <c r="K64" s="251">
        <v>27400</v>
      </c>
      <c r="L64" s="249"/>
      <c r="M64" s="329">
        <f t="shared" si="3"/>
        <v>0</v>
      </c>
      <c r="N64" s="579">
        <f t="shared" si="4"/>
        <v>331</v>
      </c>
      <c r="O64" s="354"/>
      <c r="Y64" s="184"/>
      <c r="AA64" s="192"/>
      <c r="AB64" s="192"/>
    </row>
    <row r="65" spans="1:28" x14ac:dyDescent="0.2">
      <c r="A65" s="578" t="s">
        <v>262</v>
      </c>
      <c r="B65" s="581">
        <f>SUM(B7:B64)</f>
        <v>507012</v>
      </c>
      <c r="C65" s="581"/>
      <c r="D65" s="581">
        <f>SUM(D7:D64)</f>
        <v>511241</v>
      </c>
      <c r="E65" s="581">
        <f>SUM(E7:E64)</f>
        <v>512664</v>
      </c>
      <c r="F65" s="249"/>
      <c r="G65" s="329">
        <f t="shared" si="1"/>
        <v>1423</v>
      </c>
      <c r="H65" s="271">
        <f t="shared" si="2"/>
        <v>5652</v>
      </c>
      <c r="I65" s="271"/>
      <c r="J65" s="581">
        <f>SUM(J7:J64)</f>
        <v>509987</v>
      </c>
      <c r="K65" s="581">
        <f>SUM(K7:K64)</f>
        <v>505541</v>
      </c>
      <c r="L65" s="249"/>
      <c r="M65" s="329">
        <f t="shared" si="3"/>
        <v>-4446</v>
      </c>
      <c r="N65" s="579">
        <f t="shared" si="4"/>
        <v>-7123</v>
      </c>
      <c r="O65" s="354"/>
      <c r="Y65" s="184"/>
      <c r="AA65" s="192"/>
      <c r="AB65" s="192"/>
    </row>
    <row r="66" spans="1:28" x14ac:dyDescent="0.2">
      <c r="A66" s="578" t="s">
        <v>263</v>
      </c>
      <c r="B66" s="314">
        <f>B68-B65</f>
        <v>2250</v>
      </c>
      <c r="C66" s="314"/>
      <c r="D66" s="314">
        <f>D68-D65</f>
        <v>2413</v>
      </c>
      <c r="E66" s="314">
        <f>E68-E65</f>
        <v>2413</v>
      </c>
      <c r="F66" s="582"/>
      <c r="G66" s="329">
        <f t="shared" si="1"/>
        <v>0</v>
      </c>
      <c r="H66" s="271">
        <f t="shared" si="2"/>
        <v>163</v>
      </c>
      <c r="I66" s="583"/>
      <c r="J66" s="314">
        <f>J68-J65</f>
        <v>2452</v>
      </c>
      <c r="K66" s="314">
        <f>K68-K65</f>
        <v>2452</v>
      </c>
      <c r="L66" s="582"/>
      <c r="M66" s="329">
        <f t="shared" si="3"/>
        <v>0</v>
      </c>
      <c r="N66" s="584">
        <f t="shared" si="4"/>
        <v>39</v>
      </c>
      <c r="Y66" s="184"/>
      <c r="AA66" s="192"/>
      <c r="AB66" s="192"/>
    </row>
    <row r="67" spans="1:28" ht="12" customHeight="1" x14ac:dyDescent="0.2">
      <c r="A67" s="578"/>
      <c r="B67" s="249"/>
      <c r="C67" s="249"/>
      <c r="D67" s="249"/>
      <c r="E67" s="249"/>
      <c r="F67" s="249"/>
      <c r="G67" s="329"/>
      <c r="H67" s="271"/>
      <c r="I67" s="271"/>
      <c r="J67" s="249"/>
      <c r="K67" s="249"/>
      <c r="L67" s="249"/>
      <c r="M67" s="329"/>
      <c r="N67" s="579"/>
      <c r="Y67" s="184"/>
      <c r="AA67" s="192"/>
      <c r="AB67" s="192"/>
    </row>
    <row r="68" spans="1:28" x14ac:dyDescent="0.2">
      <c r="A68" s="578" t="s">
        <v>264</v>
      </c>
      <c r="B68" s="249">
        <v>509262</v>
      </c>
      <c r="C68" s="249"/>
      <c r="D68" s="269">
        <v>513654</v>
      </c>
      <c r="E68" s="269">
        <v>515077</v>
      </c>
      <c r="F68" s="249"/>
      <c r="G68" s="329">
        <f>E68-D68</f>
        <v>1423</v>
      </c>
      <c r="H68" s="271">
        <f t="shared" si="2"/>
        <v>5815</v>
      </c>
      <c r="I68" s="271"/>
      <c r="J68" s="269">
        <v>512439</v>
      </c>
      <c r="K68" s="269">
        <v>507993</v>
      </c>
      <c r="L68" s="249"/>
      <c r="M68" s="329">
        <f>K68-J68</f>
        <v>-4446</v>
      </c>
      <c r="N68" s="579">
        <f>K68-E68</f>
        <v>-7084</v>
      </c>
      <c r="O68" s="253"/>
      <c r="Y68" s="184"/>
    </row>
    <row r="69" spans="1:28" ht="12" thickBot="1" x14ac:dyDescent="0.25">
      <c r="A69" s="585"/>
      <c r="B69" s="586"/>
      <c r="C69" s="586"/>
      <c r="D69" s="586"/>
      <c r="E69" s="586"/>
      <c r="F69" s="586"/>
      <c r="G69" s="586"/>
      <c r="H69" s="586"/>
      <c r="I69" s="586"/>
      <c r="J69" s="586"/>
      <c r="K69" s="586"/>
      <c r="L69" s="586"/>
      <c r="M69" s="586"/>
      <c r="N69" s="587"/>
      <c r="Y69" s="184"/>
      <c r="AA69" s="192"/>
      <c r="AB69" s="192"/>
    </row>
    <row r="70" spans="1:28" x14ac:dyDescent="0.2">
      <c r="A70" s="277" t="s">
        <v>436</v>
      </c>
      <c r="B70" s="254"/>
      <c r="C70" s="250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Y70" s="184"/>
      <c r="AA70" s="192"/>
      <c r="AB70" s="192"/>
    </row>
    <row r="71" spans="1:28" x14ac:dyDescent="0.2">
      <c r="A71" s="277" t="s">
        <v>417</v>
      </c>
      <c r="B71" s="254"/>
      <c r="C71" s="250"/>
      <c r="D71" s="271"/>
      <c r="E71" s="271"/>
      <c r="F71" s="271"/>
      <c r="G71" s="271"/>
      <c r="H71" s="307"/>
      <c r="I71" s="271"/>
      <c r="J71" s="271"/>
      <c r="K71" s="271"/>
      <c r="L71" s="271"/>
      <c r="M71" s="271"/>
      <c r="N71" s="307"/>
      <c r="Y71" s="184"/>
      <c r="AA71" s="192"/>
      <c r="AB71" s="192"/>
    </row>
    <row r="72" spans="1:28" x14ac:dyDescent="0.2">
      <c r="A72" s="399" t="s">
        <v>486</v>
      </c>
      <c r="B72" s="255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Y72" s="184"/>
      <c r="AA72" s="192"/>
      <c r="AB72" s="192"/>
    </row>
    <row r="73" spans="1:28" x14ac:dyDescent="0.2">
      <c r="B73" s="256"/>
      <c r="C73" s="250"/>
      <c r="D73" s="257"/>
      <c r="E73" s="257"/>
      <c r="F73" s="250"/>
      <c r="G73" s="250"/>
      <c r="H73" s="250"/>
      <c r="I73" s="250"/>
      <c r="J73" s="257"/>
      <c r="K73" s="257"/>
      <c r="L73" s="250"/>
      <c r="M73" s="250"/>
      <c r="N73" s="250"/>
      <c r="Y73" s="184"/>
      <c r="AA73" s="192"/>
      <c r="AB73" s="192"/>
    </row>
    <row r="74" spans="1:28" x14ac:dyDescent="0.2">
      <c r="B74" s="256"/>
      <c r="C74" s="250"/>
      <c r="D74" s="257"/>
      <c r="E74" s="257"/>
      <c r="F74" s="250"/>
      <c r="G74" s="250"/>
      <c r="H74" s="250"/>
      <c r="I74" s="250"/>
      <c r="J74" s="257"/>
      <c r="K74" s="257"/>
      <c r="L74" s="250"/>
      <c r="M74" s="250"/>
      <c r="N74" s="250"/>
      <c r="Y74" s="184"/>
      <c r="AA74" s="192"/>
      <c r="AB74" s="192"/>
    </row>
    <row r="75" spans="1:28" x14ac:dyDescent="0.2">
      <c r="B75" s="252"/>
      <c r="Y75" s="184"/>
      <c r="AA75" s="192"/>
      <c r="AB75" s="192"/>
    </row>
    <row r="76" spans="1:28" x14ac:dyDescent="0.2">
      <c r="B76" s="252"/>
      <c r="Y76" s="184"/>
      <c r="AA76" s="192"/>
      <c r="AB76" s="192"/>
    </row>
    <row r="77" spans="1:28" x14ac:dyDescent="0.2">
      <c r="B77" s="258"/>
      <c r="D77" s="258"/>
      <c r="E77" s="258"/>
      <c r="F77" s="258"/>
      <c r="J77" s="258"/>
      <c r="K77" s="258"/>
      <c r="L77" s="258"/>
      <c r="Y77" s="184"/>
      <c r="AA77" s="192"/>
      <c r="AB77" s="192"/>
    </row>
    <row r="78" spans="1:28" x14ac:dyDescent="0.2">
      <c r="Y78" s="184"/>
      <c r="AA78" s="192"/>
      <c r="AB78" s="192"/>
    </row>
    <row r="79" spans="1:28" x14ac:dyDescent="0.2">
      <c r="Y79" s="184"/>
      <c r="AA79" s="192"/>
      <c r="AB79" s="192"/>
    </row>
    <row r="80" spans="1:28" x14ac:dyDescent="0.2">
      <c r="Y80" s="184"/>
      <c r="AA80" s="192"/>
      <c r="AB80" s="192"/>
    </row>
    <row r="82" spans="2:31" x14ac:dyDescent="0.2">
      <c r="H82" s="259"/>
      <c r="N82" s="259"/>
      <c r="Y82" s="184"/>
      <c r="AA82" s="192"/>
      <c r="AB82" s="192"/>
    </row>
    <row r="83" spans="2:31" x14ac:dyDescent="0.2">
      <c r="Y83" s="198"/>
      <c r="AA83" s="198"/>
      <c r="AB83" s="198"/>
    </row>
    <row r="84" spans="2:31" ht="11.1" customHeight="1" x14ac:dyDescent="0.2">
      <c r="Y84" s="198"/>
      <c r="AA84" s="198"/>
      <c r="AB84" s="198"/>
      <c r="AC84" s="198"/>
      <c r="AD84" s="198"/>
      <c r="AE84" s="198"/>
    </row>
    <row r="85" spans="2:31" ht="11.1" customHeight="1" x14ac:dyDescent="0.2">
      <c r="Y85" s="184"/>
    </row>
    <row r="86" spans="2:31" ht="11.1" customHeight="1" x14ac:dyDescent="0.2"/>
    <row r="87" spans="2:31" ht="11.1" customHeight="1" x14ac:dyDescent="0.2">
      <c r="Y87" s="184"/>
    </row>
    <row r="88" spans="2:31" x14ac:dyDescent="0.2">
      <c r="P88" s="211"/>
      <c r="Y88" s="184"/>
    </row>
    <row r="89" spans="2:31" x14ac:dyDescent="0.2">
      <c r="Y89" s="184"/>
    </row>
    <row r="90" spans="2:31" x14ac:dyDescent="0.2">
      <c r="Y90" s="184"/>
    </row>
    <row r="92" spans="2:31" x14ac:dyDescent="0.2">
      <c r="Y92" s="184"/>
    </row>
    <row r="93" spans="2:31" x14ac:dyDescent="0.2">
      <c r="B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</row>
    <row r="94" spans="2:31" x14ac:dyDescent="0.2">
      <c r="B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</row>
    <row r="95" spans="2:31" x14ac:dyDescent="0.2">
      <c r="B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</row>
    <row r="96" spans="2:31" x14ac:dyDescent="0.2">
      <c r="B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</row>
    <row r="100" spans="2:24" x14ac:dyDescent="0.2"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</row>
    <row r="101" spans="2:24" x14ac:dyDescent="0.2"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</row>
    <row r="102" spans="2:24" x14ac:dyDescent="0.2">
      <c r="C102" s="213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</row>
    <row r="103" spans="2:24" x14ac:dyDescent="0.2"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</row>
    <row r="104" spans="2:24" x14ac:dyDescent="0.2"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</row>
    <row r="105" spans="2:24" x14ac:dyDescent="0.2"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</row>
    <row r="106" spans="2:24" x14ac:dyDescent="0.2"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</row>
    <row r="107" spans="2:24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</row>
    <row r="108" spans="2:24" x14ac:dyDescent="0.2">
      <c r="B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</row>
    <row r="109" spans="2:24" x14ac:dyDescent="0.2">
      <c r="C109" s="213"/>
      <c r="G109" s="211"/>
      <c r="I109" s="211"/>
      <c r="M109" s="211"/>
    </row>
    <row r="110" spans="2:24" x14ac:dyDescent="0.2"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</row>
    <row r="111" spans="2:24" x14ac:dyDescent="0.2"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</row>
    <row r="112" spans="2:24" x14ac:dyDescent="0.2"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</row>
    <row r="113" spans="2:14" x14ac:dyDescent="0.2"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</row>
    <row r="114" spans="2:14" x14ac:dyDescent="0.2"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</row>
    <row r="115" spans="2:14" x14ac:dyDescent="0.2"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</row>
    <row r="116" spans="2:14" x14ac:dyDescent="0.2"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</row>
    <row r="117" spans="2:14" x14ac:dyDescent="0.2"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</row>
    <row r="118" spans="2:14" x14ac:dyDescent="0.2"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</row>
    <row r="119" spans="2:14" x14ac:dyDescent="0.2"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</row>
    <row r="120" spans="2:14" x14ac:dyDescent="0.2"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</row>
    <row r="121" spans="2:14" x14ac:dyDescent="0.2"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</row>
    <row r="122" spans="2:14" x14ac:dyDescent="0.2"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</row>
    <row r="123" spans="2:14" x14ac:dyDescent="0.2"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</row>
    <row r="124" spans="2:14" x14ac:dyDescent="0.2"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</row>
    <row r="125" spans="2:14" x14ac:dyDescent="0.2">
      <c r="C125" s="213"/>
    </row>
    <row r="126" spans="2:14" x14ac:dyDescent="0.2">
      <c r="C126" s="213"/>
    </row>
    <row r="127" spans="2:14" x14ac:dyDescent="0.2">
      <c r="C127" s="213"/>
    </row>
    <row r="128" spans="2:14" x14ac:dyDescent="0.2">
      <c r="C128" s="213"/>
    </row>
    <row r="129" spans="3:3" x14ac:dyDescent="0.2">
      <c r="C129" s="213"/>
    </row>
    <row r="130" spans="3:3" x14ac:dyDescent="0.2">
      <c r="C130" s="213"/>
    </row>
    <row r="131" spans="3:3" x14ac:dyDescent="0.2">
      <c r="C131" s="213"/>
    </row>
    <row r="132" spans="3:3" x14ac:dyDescent="0.2">
      <c r="C132" s="213"/>
    </row>
    <row r="133" spans="3:3" x14ac:dyDescent="0.2">
      <c r="C133" s="213"/>
    </row>
    <row r="134" spans="3:3" x14ac:dyDescent="0.2">
      <c r="C134" s="213"/>
    </row>
    <row r="135" spans="3:3" x14ac:dyDescent="0.2">
      <c r="C135" s="213"/>
    </row>
    <row r="136" spans="3:3" x14ac:dyDescent="0.2">
      <c r="C136" s="213"/>
    </row>
    <row r="137" spans="3:3" x14ac:dyDescent="0.2">
      <c r="C137" s="213"/>
    </row>
    <row r="138" spans="3:3" x14ac:dyDescent="0.2">
      <c r="C138" s="213"/>
    </row>
    <row r="139" spans="3:3" x14ac:dyDescent="0.2">
      <c r="C139" s="213"/>
    </row>
    <row r="140" spans="3:3" x14ac:dyDescent="0.2">
      <c r="C140" s="213"/>
    </row>
    <row r="141" spans="3:3" x14ac:dyDescent="0.2">
      <c r="C141" s="213"/>
    </row>
    <row r="152" spans="2:24" x14ac:dyDescent="0.2">
      <c r="P152" s="211"/>
    </row>
    <row r="153" spans="2:24" x14ac:dyDescent="0.2"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</row>
    <row r="157" spans="2:24" x14ac:dyDescent="0.2">
      <c r="B157" s="213"/>
      <c r="C157" s="213"/>
      <c r="D157" s="213"/>
      <c r="E157" s="213"/>
      <c r="F157" s="213"/>
      <c r="H157" s="213"/>
      <c r="I157" s="213"/>
      <c r="J157" s="213"/>
      <c r="K157" s="213"/>
      <c r="L157" s="213"/>
      <c r="N157" s="213"/>
    </row>
    <row r="158" spans="2:24" x14ac:dyDescent="0.2">
      <c r="B158" s="213"/>
      <c r="C158" s="213"/>
      <c r="D158" s="213"/>
      <c r="E158" s="213"/>
      <c r="F158" s="213"/>
      <c r="H158" s="213"/>
      <c r="I158" s="213"/>
      <c r="J158" s="213"/>
      <c r="K158" s="213"/>
      <c r="L158" s="213"/>
      <c r="N158" s="213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</row>
    <row r="159" spans="2:24" x14ac:dyDescent="0.2">
      <c r="B159" s="213"/>
      <c r="C159" s="213"/>
      <c r="D159" s="213"/>
      <c r="E159" s="213"/>
      <c r="F159" s="213"/>
      <c r="H159" s="213"/>
      <c r="I159" s="213"/>
      <c r="J159" s="213"/>
      <c r="K159" s="213"/>
      <c r="L159" s="213"/>
      <c r="N159" s="213"/>
    </row>
    <row r="160" spans="2:24" x14ac:dyDescent="0.2">
      <c r="B160" s="213"/>
      <c r="C160" s="213"/>
      <c r="D160" s="213"/>
      <c r="E160" s="213"/>
      <c r="F160" s="213"/>
      <c r="H160" s="213"/>
      <c r="I160" s="213"/>
      <c r="J160" s="213"/>
      <c r="K160" s="213"/>
      <c r="L160" s="213"/>
      <c r="N160" s="213"/>
    </row>
    <row r="162" spans="2:14" x14ac:dyDescent="0.2">
      <c r="B162" s="213"/>
      <c r="C162" s="213"/>
      <c r="D162" s="213"/>
      <c r="E162" s="213"/>
      <c r="F162" s="213"/>
      <c r="H162" s="213"/>
      <c r="I162" s="213"/>
      <c r="J162" s="213"/>
      <c r="K162" s="213"/>
      <c r="L162" s="213"/>
      <c r="N162" s="213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AB56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8.88671875" defaultRowHeight="12" x14ac:dyDescent="0.2"/>
  <cols>
    <col min="1" max="1" width="19.33203125" style="262" customWidth="1"/>
    <col min="2" max="2" width="9.33203125" style="264" customWidth="1"/>
    <col min="3" max="3" width="1.21875" style="266" customWidth="1"/>
    <col min="4" max="5" width="9.33203125" style="264" customWidth="1"/>
    <col min="6" max="6" width="1.77734375" style="263" customWidth="1"/>
    <col min="7" max="7" width="8.6640625" style="262" customWidth="1"/>
    <col min="8" max="8" width="8.109375" style="262" customWidth="1"/>
    <col min="9" max="9" width="2" style="265" customWidth="1"/>
    <col min="10" max="11" width="9.33203125" style="264" customWidth="1"/>
    <col min="12" max="12" width="1.77734375" style="263" customWidth="1"/>
    <col min="13" max="13" width="8.6640625" style="262" customWidth="1"/>
    <col min="14" max="14" width="8.109375" style="262" customWidth="1"/>
    <col min="15" max="15" width="8.6640625" style="261" customWidth="1"/>
    <col min="16" max="16384" width="8.88671875" style="260"/>
  </cols>
  <sheetData>
    <row r="1" spans="1:15" ht="12.75" customHeight="1" x14ac:dyDescent="0.2">
      <c r="A1" s="565" t="s">
        <v>448</v>
      </c>
      <c r="B1" s="588"/>
      <c r="C1" s="589"/>
      <c r="D1" s="588"/>
      <c r="E1" s="588"/>
      <c r="F1" s="588"/>
      <c r="G1" s="566"/>
      <c r="H1" s="566"/>
      <c r="I1" s="566"/>
      <c r="J1" s="588"/>
      <c r="K1" s="588"/>
      <c r="L1" s="588"/>
      <c r="M1" s="566"/>
      <c r="N1" s="568"/>
    </row>
    <row r="2" spans="1:15" ht="12.75" customHeight="1" x14ac:dyDescent="0.2">
      <c r="A2" s="569"/>
      <c r="B2" s="397"/>
      <c r="C2" s="284"/>
      <c r="D2" s="285"/>
      <c r="E2" s="285"/>
      <c r="F2" s="243" t="s">
        <v>382</v>
      </c>
      <c r="G2" s="243"/>
      <c r="H2" s="244"/>
      <c r="I2" s="283"/>
      <c r="J2" s="285"/>
      <c r="K2" s="285"/>
      <c r="L2" s="243" t="s">
        <v>435</v>
      </c>
      <c r="M2" s="243"/>
      <c r="N2" s="570"/>
    </row>
    <row r="3" spans="1:15" ht="12.75" customHeight="1" x14ac:dyDescent="0.2">
      <c r="A3" s="569"/>
      <c r="B3" s="388"/>
      <c r="C3" s="282"/>
      <c r="D3" s="388" t="s">
        <v>473</v>
      </c>
      <c r="E3" s="388" t="s">
        <v>61</v>
      </c>
      <c r="F3" s="388"/>
      <c r="G3" s="571" t="s">
        <v>209</v>
      </c>
      <c r="H3" s="571" t="s">
        <v>210</v>
      </c>
      <c r="I3" s="282"/>
      <c r="J3" s="388" t="s">
        <v>473</v>
      </c>
      <c r="K3" s="388" t="s">
        <v>61</v>
      </c>
      <c r="L3" s="388"/>
      <c r="M3" s="571" t="s">
        <v>209</v>
      </c>
      <c r="N3" s="573" t="s">
        <v>210</v>
      </c>
    </row>
    <row r="4" spans="1:15" ht="12.75" customHeight="1" x14ac:dyDescent="0.2">
      <c r="A4" s="574" t="s">
        <v>96</v>
      </c>
      <c r="B4" s="387">
        <v>2021</v>
      </c>
      <c r="C4" s="389"/>
      <c r="D4" s="387">
        <v>2022</v>
      </c>
      <c r="E4" s="387">
        <v>2022</v>
      </c>
      <c r="F4" s="387"/>
      <c r="G4" s="246" t="s">
        <v>211</v>
      </c>
      <c r="H4" s="246" t="s">
        <v>212</v>
      </c>
      <c r="I4" s="246"/>
      <c r="J4" s="387">
        <v>2022</v>
      </c>
      <c r="K4" s="387">
        <v>2022</v>
      </c>
      <c r="L4" s="387"/>
      <c r="M4" s="246" t="s">
        <v>211</v>
      </c>
      <c r="N4" s="575" t="s">
        <v>212</v>
      </c>
    </row>
    <row r="5" spans="1:15" ht="12.75" customHeight="1" x14ac:dyDescent="0.2">
      <c r="A5" s="576"/>
      <c r="F5" s="280"/>
      <c r="G5" s="249"/>
      <c r="H5" s="249"/>
      <c r="I5" s="279"/>
      <c r="L5" s="280"/>
      <c r="M5" s="249"/>
      <c r="N5" s="577"/>
    </row>
    <row r="6" spans="1:15" ht="12.75" customHeight="1" x14ac:dyDescent="0.2">
      <c r="A6" s="590"/>
      <c r="F6" s="591"/>
      <c r="G6" s="249"/>
      <c r="H6" s="249"/>
      <c r="I6" s="279"/>
      <c r="L6" s="591"/>
      <c r="M6" s="249"/>
      <c r="N6" s="577"/>
    </row>
    <row r="7" spans="1:15" ht="12.75" customHeight="1" x14ac:dyDescent="0.2">
      <c r="A7" s="578" t="s">
        <v>214</v>
      </c>
      <c r="B7" s="326">
        <v>400</v>
      </c>
      <c r="D7" s="326">
        <v>320</v>
      </c>
      <c r="E7" s="326">
        <v>350</v>
      </c>
      <c r="F7" s="247"/>
      <c r="G7" s="329">
        <f>E7-D7</f>
        <v>30</v>
      </c>
      <c r="H7" s="271">
        <f>E7-B7</f>
        <v>-50</v>
      </c>
      <c r="I7" s="254"/>
      <c r="J7" s="326">
        <v>320</v>
      </c>
      <c r="K7" s="326">
        <v>320</v>
      </c>
      <c r="L7" s="247"/>
      <c r="M7" s="329">
        <f>K7-J7</f>
        <v>0</v>
      </c>
      <c r="N7" s="579">
        <f t="shared" ref="N7:N44" si="0">K7-E7</f>
        <v>-30</v>
      </c>
    </row>
    <row r="8" spans="1:15" s="278" customFormat="1" ht="12.75" customHeight="1" x14ac:dyDescent="0.2">
      <c r="A8" s="592" t="s">
        <v>215</v>
      </c>
      <c r="B8" s="326">
        <v>72</v>
      </c>
      <c r="C8" s="265"/>
      <c r="D8" s="326">
        <v>250</v>
      </c>
      <c r="E8" s="326">
        <v>250</v>
      </c>
      <c r="F8" s="247"/>
      <c r="G8" s="329">
        <f t="shared" ref="G8:G44" si="1">E8-D8</f>
        <v>0</v>
      </c>
      <c r="H8" s="271">
        <f t="shared" ref="H8:H46" si="2">E8-B8</f>
        <v>178</v>
      </c>
      <c r="I8" s="254"/>
      <c r="J8" s="326">
        <v>280</v>
      </c>
      <c r="K8" s="326">
        <v>280</v>
      </c>
      <c r="L8" s="247"/>
      <c r="M8" s="329">
        <f t="shared" ref="M8:M44" si="3">K8-J8</f>
        <v>0</v>
      </c>
      <c r="N8" s="579">
        <f t="shared" si="0"/>
        <v>30</v>
      </c>
      <c r="O8" s="262"/>
    </row>
    <row r="9" spans="1:15" ht="12.75" customHeight="1" x14ac:dyDescent="0.2">
      <c r="A9" s="593" t="s">
        <v>217</v>
      </c>
      <c r="B9" s="326">
        <v>782</v>
      </c>
      <c r="D9" s="326">
        <v>950</v>
      </c>
      <c r="E9" s="326">
        <v>950</v>
      </c>
      <c r="F9" s="247"/>
      <c r="G9" s="329">
        <f t="shared" si="1"/>
        <v>0</v>
      </c>
      <c r="H9" s="271">
        <f t="shared" si="2"/>
        <v>168</v>
      </c>
      <c r="I9" s="254"/>
      <c r="J9" s="326">
        <v>700</v>
      </c>
      <c r="K9" s="326">
        <v>700</v>
      </c>
      <c r="L9" s="247"/>
      <c r="M9" s="329">
        <f t="shared" si="3"/>
        <v>0</v>
      </c>
      <c r="N9" s="579">
        <f t="shared" si="0"/>
        <v>-250</v>
      </c>
    </row>
    <row r="10" spans="1:15" ht="12.75" customHeight="1" x14ac:dyDescent="0.2">
      <c r="A10" s="593" t="s">
        <v>218</v>
      </c>
      <c r="B10" s="324">
        <v>1900</v>
      </c>
      <c r="D10" s="324">
        <v>2300</v>
      </c>
      <c r="E10" s="324">
        <v>2300</v>
      </c>
      <c r="F10" s="247"/>
      <c r="G10" s="329">
        <f t="shared" si="1"/>
        <v>0</v>
      </c>
      <c r="H10" s="271">
        <f t="shared" si="2"/>
        <v>400</v>
      </c>
      <c r="I10" s="254"/>
      <c r="J10" s="324">
        <v>2100</v>
      </c>
      <c r="K10" s="324">
        <v>2300</v>
      </c>
      <c r="L10" s="247"/>
      <c r="M10" s="329">
        <f t="shared" si="3"/>
        <v>200</v>
      </c>
      <c r="N10" s="579">
        <f t="shared" si="0"/>
        <v>0</v>
      </c>
    </row>
    <row r="11" spans="1:15" ht="12.75" customHeight="1" x14ac:dyDescent="0.2">
      <c r="A11" s="593" t="s">
        <v>219</v>
      </c>
      <c r="B11" s="251">
        <v>1850</v>
      </c>
      <c r="D11" s="251">
        <v>1700</v>
      </c>
      <c r="E11" s="251">
        <v>1700</v>
      </c>
      <c r="F11" s="247"/>
      <c r="G11" s="329">
        <f t="shared" si="1"/>
        <v>0</v>
      </c>
      <c r="H11" s="271">
        <f t="shared" si="2"/>
        <v>-150</v>
      </c>
      <c r="I11" s="254"/>
      <c r="J11" s="251">
        <v>1600</v>
      </c>
      <c r="K11" s="251">
        <v>1600</v>
      </c>
      <c r="L11" s="247"/>
      <c r="M11" s="329">
        <f t="shared" si="3"/>
        <v>0</v>
      </c>
      <c r="N11" s="579">
        <f t="shared" si="0"/>
        <v>-100</v>
      </c>
    </row>
    <row r="12" spans="1:15" ht="12.75" customHeight="1" x14ac:dyDescent="0.2">
      <c r="A12" s="578" t="s">
        <v>220</v>
      </c>
      <c r="B12" s="251">
        <v>2407</v>
      </c>
      <c r="D12" s="251">
        <v>2250</v>
      </c>
      <c r="E12" s="251">
        <v>2250</v>
      </c>
      <c r="F12" s="247"/>
      <c r="G12" s="329">
        <f t="shared" si="1"/>
        <v>0</v>
      </c>
      <c r="H12" s="271">
        <f t="shared" si="2"/>
        <v>-157</v>
      </c>
      <c r="I12" s="254"/>
      <c r="J12" s="251">
        <v>2400</v>
      </c>
      <c r="K12" s="251">
        <v>2200</v>
      </c>
      <c r="L12" s="247"/>
      <c r="M12" s="329">
        <f t="shared" si="3"/>
        <v>-200</v>
      </c>
      <c r="N12" s="579">
        <f t="shared" si="0"/>
        <v>-50</v>
      </c>
    </row>
    <row r="13" spans="1:15" ht="12.75" customHeight="1" x14ac:dyDescent="0.2">
      <c r="A13" s="578" t="s">
        <v>221</v>
      </c>
      <c r="B13" s="326">
        <v>55</v>
      </c>
      <c r="D13" s="326">
        <v>60</v>
      </c>
      <c r="E13" s="326">
        <v>60</v>
      </c>
      <c r="F13" s="247"/>
      <c r="G13" s="329">
        <f t="shared" si="1"/>
        <v>0</v>
      </c>
      <c r="H13" s="271">
        <f t="shared" si="2"/>
        <v>5</v>
      </c>
      <c r="I13" s="254"/>
      <c r="J13" s="326">
        <v>60</v>
      </c>
      <c r="K13" s="326">
        <v>60</v>
      </c>
      <c r="L13" s="247"/>
      <c r="M13" s="329">
        <f t="shared" si="3"/>
        <v>0</v>
      </c>
      <c r="N13" s="579">
        <f>K13-E13</f>
        <v>0</v>
      </c>
    </row>
    <row r="14" spans="1:15" ht="12.75" customHeight="1" x14ac:dyDescent="0.2">
      <c r="A14" s="578" t="s">
        <v>358</v>
      </c>
      <c r="B14" s="326">
        <v>20</v>
      </c>
      <c r="D14" s="326">
        <v>15</v>
      </c>
      <c r="E14" s="326">
        <v>15</v>
      </c>
      <c r="F14" s="247"/>
      <c r="G14" s="329">
        <f t="shared" si="1"/>
        <v>0</v>
      </c>
      <c r="H14" s="271">
        <f t="shared" si="2"/>
        <v>-5</v>
      </c>
      <c r="I14" s="254"/>
      <c r="J14" s="326">
        <v>15</v>
      </c>
      <c r="K14" s="326">
        <v>15</v>
      </c>
      <c r="L14" s="247"/>
      <c r="M14" s="329">
        <f t="shared" si="3"/>
        <v>0</v>
      </c>
      <c r="N14" s="579">
        <f>K14-E14</f>
        <v>0</v>
      </c>
    </row>
    <row r="15" spans="1:15" ht="12.75" customHeight="1" x14ac:dyDescent="0.2">
      <c r="A15" s="578" t="s">
        <v>222</v>
      </c>
      <c r="B15" s="326">
        <v>25</v>
      </c>
      <c r="D15" s="326">
        <v>20</v>
      </c>
      <c r="E15" s="326">
        <v>20</v>
      </c>
      <c r="F15" s="247"/>
      <c r="G15" s="329">
        <f t="shared" si="1"/>
        <v>0</v>
      </c>
      <c r="H15" s="271">
        <f t="shared" si="2"/>
        <v>-5</v>
      </c>
      <c r="I15" s="254"/>
      <c r="J15" s="326">
        <v>20</v>
      </c>
      <c r="K15" s="326">
        <v>20</v>
      </c>
      <c r="L15" s="247"/>
      <c r="M15" s="329">
        <f t="shared" si="3"/>
        <v>0</v>
      </c>
      <c r="N15" s="579">
        <f t="shared" si="0"/>
        <v>0</v>
      </c>
    </row>
    <row r="16" spans="1:15" ht="12.75" customHeight="1" x14ac:dyDescent="0.2">
      <c r="A16" s="578" t="s">
        <v>224</v>
      </c>
      <c r="B16" s="326">
        <v>10</v>
      </c>
      <c r="D16" s="326">
        <v>10</v>
      </c>
      <c r="E16" s="326">
        <v>10</v>
      </c>
      <c r="F16" s="247"/>
      <c r="G16" s="329">
        <f t="shared" si="1"/>
        <v>0</v>
      </c>
      <c r="H16" s="271">
        <f t="shared" si="2"/>
        <v>0</v>
      </c>
      <c r="I16" s="254"/>
      <c r="J16" s="326">
        <v>10</v>
      </c>
      <c r="K16" s="326">
        <v>10</v>
      </c>
      <c r="L16" s="247"/>
      <c r="M16" s="329">
        <f t="shared" si="3"/>
        <v>0</v>
      </c>
      <c r="N16" s="579">
        <f>K16-E16</f>
        <v>0</v>
      </c>
    </row>
    <row r="17" spans="1:14" ht="12.75" customHeight="1" x14ac:dyDescent="0.2">
      <c r="A17" s="578" t="s">
        <v>363</v>
      </c>
      <c r="B17" s="326">
        <v>21</v>
      </c>
      <c r="D17" s="326">
        <v>50</v>
      </c>
      <c r="E17" s="326">
        <v>50</v>
      </c>
      <c r="F17" s="247"/>
      <c r="G17" s="329">
        <f t="shared" si="1"/>
        <v>0</v>
      </c>
      <c r="H17" s="271">
        <f t="shared" si="2"/>
        <v>29</v>
      </c>
      <c r="I17" s="254"/>
      <c r="J17" s="326">
        <v>50</v>
      </c>
      <c r="K17" s="326">
        <v>50</v>
      </c>
      <c r="L17" s="247"/>
      <c r="M17" s="329">
        <f t="shared" si="3"/>
        <v>0</v>
      </c>
      <c r="N17" s="579">
        <f>K17-E17</f>
        <v>0</v>
      </c>
    </row>
    <row r="18" spans="1:14" ht="12.75" customHeight="1" x14ac:dyDescent="0.2">
      <c r="A18" s="578" t="s">
        <v>225</v>
      </c>
      <c r="B18" s="326">
        <v>5</v>
      </c>
      <c r="D18" s="326">
        <v>5</v>
      </c>
      <c r="E18" s="326">
        <v>5</v>
      </c>
      <c r="F18" s="247"/>
      <c r="G18" s="329">
        <f t="shared" si="1"/>
        <v>0</v>
      </c>
      <c r="H18" s="271">
        <f t="shared" si="2"/>
        <v>0</v>
      </c>
      <c r="I18" s="254"/>
      <c r="J18" s="326">
        <v>5</v>
      </c>
      <c r="K18" s="326">
        <v>5</v>
      </c>
      <c r="L18" s="247"/>
      <c r="M18" s="329">
        <f t="shared" si="3"/>
        <v>0</v>
      </c>
      <c r="N18" s="579">
        <f t="shared" si="0"/>
        <v>0</v>
      </c>
    </row>
    <row r="19" spans="1:14" ht="12.75" customHeight="1" x14ac:dyDescent="0.2">
      <c r="A19" s="578" t="s">
        <v>226</v>
      </c>
      <c r="B19" s="326">
        <v>413</v>
      </c>
      <c r="D19" s="326">
        <v>440</v>
      </c>
      <c r="E19" s="326">
        <v>440</v>
      </c>
      <c r="F19" s="247"/>
      <c r="G19" s="329">
        <f t="shared" si="1"/>
        <v>0</v>
      </c>
      <c r="H19" s="271">
        <f t="shared" si="2"/>
        <v>27</v>
      </c>
      <c r="I19" s="254"/>
      <c r="J19" s="326">
        <v>420</v>
      </c>
      <c r="K19" s="326">
        <v>420</v>
      </c>
      <c r="L19" s="247"/>
      <c r="M19" s="329">
        <f t="shared" si="3"/>
        <v>0</v>
      </c>
      <c r="N19" s="579">
        <f t="shared" si="0"/>
        <v>-20</v>
      </c>
    </row>
    <row r="20" spans="1:14" ht="12.75" customHeight="1" x14ac:dyDescent="0.2">
      <c r="A20" s="578" t="s">
        <v>228</v>
      </c>
      <c r="B20" s="326">
        <v>80</v>
      </c>
      <c r="D20" s="326">
        <v>80</v>
      </c>
      <c r="E20" s="326">
        <v>80</v>
      </c>
      <c r="F20" s="247"/>
      <c r="G20" s="329">
        <f t="shared" si="1"/>
        <v>0</v>
      </c>
      <c r="H20" s="271">
        <f t="shared" si="2"/>
        <v>0</v>
      </c>
      <c r="I20" s="254"/>
      <c r="J20" s="326">
        <v>80</v>
      </c>
      <c r="K20" s="326">
        <v>80</v>
      </c>
      <c r="L20" s="247"/>
      <c r="M20" s="329">
        <f t="shared" si="3"/>
        <v>0</v>
      </c>
      <c r="N20" s="579">
        <f t="shared" si="0"/>
        <v>0</v>
      </c>
    </row>
    <row r="21" spans="1:14" ht="12.75" customHeight="1" x14ac:dyDescent="0.2">
      <c r="A21" s="578" t="s">
        <v>229</v>
      </c>
      <c r="B21" s="326">
        <v>406</v>
      </c>
      <c r="D21" s="326">
        <v>430</v>
      </c>
      <c r="E21" s="326">
        <v>430</v>
      </c>
      <c r="F21" s="247"/>
      <c r="G21" s="329">
        <f t="shared" si="1"/>
        <v>0</v>
      </c>
      <c r="H21" s="271">
        <f t="shared" si="2"/>
        <v>24</v>
      </c>
      <c r="I21" s="254"/>
      <c r="J21" s="326">
        <v>450</v>
      </c>
      <c r="K21" s="326">
        <v>450</v>
      </c>
      <c r="L21" s="247"/>
      <c r="M21" s="329">
        <f t="shared" si="3"/>
        <v>0</v>
      </c>
      <c r="N21" s="579">
        <f t="shared" si="0"/>
        <v>20</v>
      </c>
    </row>
    <row r="22" spans="1:14" ht="12.75" customHeight="1" x14ac:dyDescent="0.2">
      <c r="A22" s="578" t="s">
        <v>230</v>
      </c>
      <c r="B22" s="251">
        <v>21238</v>
      </c>
      <c r="D22" s="251">
        <v>21750</v>
      </c>
      <c r="E22" s="251">
        <v>20300</v>
      </c>
      <c r="F22" s="247"/>
      <c r="G22" s="329">
        <f t="shared" si="1"/>
        <v>-1450</v>
      </c>
      <c r="H22" s="271">
        <f t="shared" si="2"/>
        <v>-938</v>
      </c>
      <c r="I22" s="254"/>
      <c r="J22" s="251">
        <v>22000</v>
      </c>
      <c r="K22" s="251">
        <v>20000</v>
      </c>
      <c r="L22" s="247"/>
      <c r="M22" s="329">
        <f t="shared" si="3"/>
        <v>-2000</v>
      </c>
      <c r="N22" s="579">
        <f t="shared" si="0"/>
        <v>-300</v>
      </c>
    </row>
    <row r="23" spans="1:14" ht="12.75" customHeight="1" x14ac:dyDescent="0.2">
      <c r="A23" s="578" t="s">
        <v>234</v>
      </c>
      <c r="B23" s="326">
        <v>110</v>
      </c>
      <c r="D23" s="326">
        <v>110</v>
      </c>
      <c r="E23" s="326">
        <v>110</v>
      </c>
      <c r="F23" s="247"/>
      <c r="G23" s="329">
        <f t="shared" si="1"/>
        <v>0</v>
      </c>
      <c r="H23" s="271">
        <f t="shared" si="2"/>
        <v>0</v>
      </c>
      <c r="I23" s="254"/>
      <c r="J23" s="326">
        <v>120</v>
      </c>
      <c r="K23" s="326">
        <v>120</v>
      </c>
      <c r="L23" s="247"/>
      <c r="M23" s="329">
        <f t="shared" si="3"/>
        <v>0</v>
      </c>
      <c r="N23" s="579">
        <f t="shared" si="0"/>
        <v>10</v>
      </c>
    </row>
    <row r="24" spans="1:14" ht="12.75" customHeight="1" x14ac:dyDescent="0.2">
      <c r="A24" s="578" t="s">
        <v>270</v>
      </c>
      <c r="B24" s="326">
        <v>118</v>
      </c>
      <c r="D24" s="326">
        <v>90</v>
      </c>
      <c r="E24" s="326">
        <v>90</v>
      </c>
      <c r="F24" s="247"/>
      <c r="G24" s="329">
        <f t="shared" si="1"/>
        <v>0</v>
      </c>
      <c r="H24" s="271">
        <f t="shared" si="2"/>
        <v>-28</v>
      </c>
      <c r="I24" s="254"/>
      <c r="J24" s="326">
        <v>80</v>
      </c>
      <c r="K24" s="326">
        <v>80</v>
      </c>
      <c r="L24" s="247"/>
      <c r="M24" s="329">
        <f t="shared" si="3"/>
        <v>0</v>
      </c>
      <c r="N24" s="579">
        <f>K24-E24</f>
        <v>-10</v>
      </c>
    </row>
    <row r="25" spans="1:14" ht="12.75" customHeight="1" x14ac:dyDescent="0.2">
      <c r="A25" s="578" t="s">
        <v>344</v>
      </c>
      <c r="B25" s="326">
        <v>52</v>
      </c>
      <c r="D25" s="326">
        <v>55</v>
      </c>
      <c r="E25" s="326">
        <v>55</v>
      </c>
      <c r="F25" s="247"/>
      <c r="G25" s="329">
        <f t="shared" si="1"/>
        <v>0</v>
      </c>
      <c r="H25" s="271">
        <f t="shared" si="2"/>
        <v>3</v>
      </c>
      <c r="I25" s="254"/>
      <c r="J25" s="326">
        <v>55</v>
      </c>
      <c r="K25" s="326">
        <v>55</v>
      </c>
      <c r="L25" s="247"/>
      <c r="M25" s="329">
        <f t="shared" si="3"/>
        <v>0</v>
      </c>
      <c r="N25" s="579">
        <f t="shared" si="0"/>
        <v>0</v>
      </c>
    </row>
    <row r="26" spans="1:14" ht="12.75" customHeight="1" x14ac:dyDescent="0.2">
      <c r="A26" s="578" t="s">
        <v>237</v>
      </c>
      <c r="B26" s="326">
        <v>50</v>
      </c>
      <c r="D26" s="326">
        <v>100</v>
      </c>
      <c r="E26" s="326">
        <v>100</v>
      </c>
      <c r="F26" s="247"/>
      <c r="G26" s="329">
        <f t="shared" si="1"/>
        <v>0</v>
      </c>
      <c r="H26" s="271">
        <f t="shared" si="2"/>
        <v>50</v>
      </c>
      <c r="I26" s="254"/>
      <c r="J26" s="326">
        <v>50</v>
      </c>
      <c r="K26" s="326">
        <v>50</v>
      </c>
      <c r="L26" s="247"/>
      <c r="M26" s="329">
        <f t="shared" si="3"/>
        <v>0</v>
      </c>
      <c r="N26" s="579">
        <f t="shared" si="0"/>
        <v>-50</v>
      </c>
    </row>
    <row r="27" spans="1:14" ht="12.75" customHeight="1" x14ac:dyDescent="0.2">
      <c r="A27" s="578" t="s">
        <v>240</v>
      </c>
      <c r="B27" s="326">
        <v>100</v>
      </c>
      <c r="D27" s="326">
        <v>70</v>
      </c>
      <c r="E27" s="326">
        <v>70</v>
      </c>
      <c r="F27" s="247"/>
      <c r="G27" s="329">
        <f t="shared" si="1"/>
        <v>0</v>
      </c>
      <c r="H27" s="271">
        <f t="shared" si="2"/>
        <v>-30</v>
      </c>
      <c r="I27" s="254"/>
      <c r="J27" s="326">
        <v>50</v>
      </c>
      <c r="K27" s="326">
        <v>50</v>
      </c>
      <c r="L27" s="247"/>
      <c r="M27" s="329">
        <f t="shared" si="3"/>
        <v>0</v>
      </c>
      <c r="N27" s="579">
        <f>K27-E27</f>
        <v>-20</v>
      </c>
    </row>
    <row r="28" spans="1:14" ht="12.75" customHeight="1" x14ac:dyDescent="0.2">
      <c r="A28" s="578" t="s">
        <v>242</v>
      </c>
      <c r="B28" s="326">
        <v>20</v>
      </c>
      <c r="D28" s="326">
        <v>10</v>
      </c>
      <c r="E28" s="326">
        <v>10</v>
      </c>
      <c r="F28" s="247"/>
      <c r="G28" s="329">
        <f t="shared" si="1"/>
        <v>0</v>
      </c>
      <c r="H28" s="271">
        <f t="shared" si="2"/>
        <v>-10</v>
      </c>
      <c r="I28" s="254"/>
      <c r="J28" s="326">
        <v>10</v>
      </c>
      <c r="K28" s="326">
        <v>10</v>
      </c>
      <c r="L28" s="247"/>
      <c r="M28" s="329">
        <f t="shared" si="3"/>
        <v>0</v>
      </c>
      <c r="N28" s="579">
        <f>K28-E28</f>
        <v>0</v>
      </c>
    </row>
    <row r="29" spans="1:14" ht="12.75" customHeight="1" x14ac:dyDescent="0.2">
      <c r="A29" s="578" t="s">
        <v>246</v>
      </c>
      <c r="B29" s="251">
        <v>3928</v>
      </c>
      <c r="D29" s="251">
        <v>4800</v>
      </c>
      <c r="E29" s="251">
        <v>5200</v>
      </c>
      <c r="F29" s="247"/>
      <c r="G29" s="329">
        <f t="shared" si="1"/>
        <v>400</v>
      </c>
      <c r="H29" s="271">
        <f t="shared" si="2"/>
        <v>1272</v>
      </c>
      <c r="I29" s="254"/>
      <c r="J29" s="251">
        <v>4900</v>
      </c>
      <c r="K29" s="251">
        <v>5000</v>
      </c>
      <c r="L29" s="247"/>
      <c r="M29" s="329">
        <f t="shared" si="3"/>
        <v>100</v>
      </c>
      <c r="N29" s="579">
        <f t="shared" si="0"/>
        <v>-200</v>
      </c>
    </row>
    <row r="30" spans="1:14" ht="12.75" customHeight="1" x14ac:dyDescent="0.2">
      <c r="A30" s="578" t="s">
        <v>247</v>
      </c>
      <c r="B30" s="326">
        <v>640</v>
      </c>
      <c r="D30" s="326">
        <v>640</v>
      </c>
      <c r="E30" s="326">
        <v>640</v>
      </c>
      <c r="F30" s="247"/>
      <c r="G30" s="329">
        <f t="shared" si="1"/>
        <v>0</v>
      </c>
      <c r="H30" s="271">
        <f t="shared" si="2"/>
        <v>0</v>
      </c>
      <c r="I30" s="254"/>
      <c r="J30" s="326">
        <v>700</v>
      </c>
      <c r="K30" s="326">
        <v>700</v>
      </c>
      <c r="L30" s="247"/>
      <c r="M30" s="329">
        <f t="shared" si="3"/>
        <v>0</v>
      </c>
      <c r="N30" s="579">
        <f t="shared" si="0"/>
        <v>60</v>
      </c>
    </row>
    <row r="31" spans="1:14" ht="12.75" customHeight="1" x14ac:dyDescent="0.2">
      <c r="A31" s="578" t="s">
        <v>248</v>
      </c>
      <c r="B31" s="326">
        <v>20</v>
      </c>
      <c r="D31" s="326">
        <v>30</v>
      </c>
      <c r="E31" s="326">
        <v>30</v>
      </c>
      <c r="F31" s="247"/>
      <c r="G31" s="329">
        <f t="shared" si="1"/>
        <v>0</v>
      </c>
      <c r="H31" s="271">
        <f t="shared" si="2"/>
        <v>10</v>
      </c>
      <c r="I31" s="254"/>
      <c r="J31" s="326">
        <v>30</v>
      </c>
      <c r="K31" s="326">
        <v>30</v>
      </c>
      <c r="L31" s="247"/>
      <c r="M31" s="329">
        <f t="shared" si="3"/>
        <v>0</v>
      </c>
      <c r="N31" s="579">
        <f t="shared" si="0"/>
        <v>0</v>
      </c>
    </row>
    <row r="32" spans="1:14" ht="12.75" customHeight="1" x14ac:dyDescent="0.2">
      <c r="A32" s="578" t="s">
        <v>250</v>
      </c>
      <c r="B32" s="326">
        <v>121</v>
      </c>
      <c r="D32" s="326">
        <v>125</v>
      </c>
      <c r="E32" s="326">
        <v>125</v>
      </c>
      <c r="F32" s="247"/>
      <c r="G32" s="329">
        <f t="shared" si="1"/>
        <v>0</v>
      </c>
      <c r="H32" s="271">
        <f t="shared" si="2"/>
        <v>4</v>
      </c>
      <c r="I32" s="254"/>
      <c r="J32" s="326">
        <v>100</v>
      </c>
      <c r="K32" s="326">
        <v>100</v>
      </c>
      <c r="L32" s="247"/>
      <c r="M32" s="329">
        <f t="shared" si="3"/>
        <v>0</v>
      </c>
      <c r="N32" s="579">
        <f t="shared" si="0"/>
        <v>-25</v>
      </c>
    </row>
    <row r="33" spans="1:15" ht="12.75" customHeight="1" x14ac:dyDescent="0.2">
      <c r="A33" s="578" t="s">
        <v>269</v>
      </c>
      <c r="B33" s="326">
        <v>90</v>
      </c>
      <c r="D33" s="326">
        <v>100</v>
      </c>
      <c r="E33" s="326">
        <v>150</v>
      </c>
      <c r="F33" s="247"/>
      <c r="G33" s="329">
        <f t="shared" si="1"/>
        <v>50</v>
      </c>
      <c r="H33" s="271">
        <f t="shared" si="2"/>
        <v>60</v>
      </c>
      <c r="I33" s="254"/>
      <c r="J33" s="326">
        <v>100</v>
      </c>
      <c r="K33" s="326">
        <v>100</v>
      </c>
      <c r="L33" s="247"/>
      <c r="M33" s="329">
        <f t="shared" si="3"/>
        <v>0</v>
      </c>
      <c r="N33" s="579">
        <f t="shared" si="0"/>
        <v>-50</v>
      </c>
    </row>
    <row r="34" spans="1:15" ht="12.75" customHeight="1" x14ac:dyDescent="0.2">
      <c r="A34" s="578" t="s">
        <v>268</v>
      </c>
      <c r="B34" s="326">
        <v>125</v>
      </c>
      <c r="D34" s="326">
        <v>115</v>
      </c>
      <c r="E34" s="326">
        <v>115</v>
      </c>
      <c r="F34" s="247"/>
      <c r="G34" s="329">
        <f t="shared" si="1"/>
        <v>0</v>
      </c>
      <c r="H34" s="271">
        <f t="shared" si="2"/>
        <v>-10</v>
      </c>
      <c r="I34" s="254"/>
      <c r="J34" s="326">
        <v>115</v>
      </c>
      <c r="K34" s="326">
        <v>115</v>
      </c>
      <c r="L34" s="247"/>
      <c r="M34" s="329">
        <f t="shared" si="3"/>
        <v>0</v>
      </c>
      <c r="N34" s="579">
        <f t="shared" si="0"/>
        <v>0</v>
      </c>
    </row>
    <row r="35" spans="1:15" ht="12.75" customHeight="1" x14ac:dyDescent="0.2">
      <c r="A35" s="578" t="s">
        <v>267</v>
      </c>
      <c r="B35" s="326">
        <v>105</v>
      </c>
      <c r="D35" s="326">
        <v>110</v>
      </c>
      <c r="E35" s="326">
        <v>110</v>
      </c>
      <c r="F35" s="247"/>
      <c r="G35" s="329">
        <f t="shared" si="1"/>
        <v>0</v>
      </c>
      <c r="H35" s="271">
        <f t="shared" si="2"/>
        <v>5</v>
      </c>
      <c r="I35" s="254"/>
      <c r="J35" s="326">
        <v>110</v>
      </c>
      <c r="K35" s="326">
        <v>110</v>
      </c>
      <c r="L35" s="247"/>
      <c r="M35" s="329">
        <f t="shared" si="3"/>
        <v>0</v>
      </c>
      <c r="N35" s="579">
        <f t="shared" si="0"/>
        <v>0</v>
      </c>
    </row>
    <row r="36" spans="1:15" ht="12.75" customHeight="1" x14ac:dyDescent="0.2">
      <c r="A36" s="578" t="s">
        <v>253</v>
      </c>
      <c r="B36" s="326">
        <v>192</v>
      </c>
      <c r="D36" s="326">
        <v>150</v>
      </c>
      <c r="E36" s="326">
        <v>150</v>
      </c>
      <c r="F36" s="247"/>
      <c r="G36" s="329">
        <f t="shared" si="1"/>
        <v>0</v>
      </c>
      <c r="H36" s="271">
        <f t="shared" si="2"/>
        <v>-42</v>
      </c>
      <c r="I36" s="254"/>
      <c r="J36" s="326">
        <v>150</v>
      </c>
      <c r="K36" s="326">
        <v>150</v>
      </c>
      <c r="L36" s="247"/>
      <c r="M36" s="329">
        <f t="shared" si="3"/>
        <v>0</v>
      </c>
      <c r="N36" s="579">
        <f>K36-E36</f>
        <v>0</v>
      </c>
    </row>
    <row r="37" spans="1:15" ht="12.75" customHeight="1" x14ac:dyDescent="0.2">
      <c r="A37" s="578" t="s">
        <v>254</v>
      </c>
      <c r="B37" s="326">
        <v>200</v>
      </c>
      <c r="D37" s="326">
        <v>100</v>
      </c>
      <c r="E37" s="326">
        <v>100</v>
      </c>
      <c r="F37" s="247"/>
      <c r="G37" s="329">
        <f t="shared" si="1"/>
        <v>0</v>
      </c>
      <c r="H37" s="271">
        <f t="shared" si="2"/>
        <v>-100</v>
      </c>
      <c r="I37" s="254"/>
      <c r="J37" s="326">
        <v>30</v>
      </c>
      <c r="K37" s="326">
        <v>30</v>
      </c>
      <c r="L37" s="247"/>
      <c r="M37" s="329">
        <f t="shared" si="3"/>
        <v>0</v>
      </c>
      <c r="N37" s="579">
        <f>K37-E37</f>
        <v>-70</v>
      </c>
    </row>
    <row r="38" spans="1:15" ht="12.75" customHeight="1" x14ac:dyDescent="0.2">
      <c r="A38" s="578" t="s">
        <v>255</v>
      </c>
      <c r="B38" s="324">
        <v>6062</v>
      </c>
      <c r="D38" s="324">
        <v>7200</v>
      </c>
      <c r="E38" s="324">
        <v>7500</v>
      </c>
      <c r="F38" s="247"/>
      <c r="G38" s="329">
        <f t="shared" si="1"/>
        <v>300</v>
      </c>
      <c r="H38" s="271">
        <f t="shared" si="2"/>
        <v>1438</v>
      </c>
      <c r="I38" s="254"/>
      <c r="J38" s="324">
        <v>7500</v>
      </c>
      <c r="K38" s="324">
        <v>8000</v>
      </c>
      <c r="L38" s="247"/>
      <c r="M38" s="329">
        <f t="shared" si="3"/>
        <v>500</v>
      </c>
      <c r="N38" s="579">
        <f t="shared" si="0"/>
        <v>500</v>
      </c>
    </row>
    <row r="39" spans="1:15" ht="12.75" customHeight="1" x14ac:dyDescent="0.2">
      <c r="A39" s="578" t="s">
        <v>256</v>
      </c>
      <c r="B39" s="326">
        <v>241</v>
      </c>
      <c r="D39" s="326">
        <v>230</v>
      </c>
      <c r="E39" s="326">
        <v>270</v>
      </c>
      <c r="F39" s="247"/>
      <c r="G39" s="329">
        <f t="shared" si="1"/>
        <v>40</v>
      </c>
      <c r="H39" s="271">
        <f t="shared" si="2"/>
        <v>29</v>
      </c>
      <c r="I39" s="254"/>
      <c r="J39" s="326">
        <v>230</v>
      </c>
      <c r="K39" s="326">
        <v>230</v>
      </c>
      <c r="L39" s="247"/>
      <c r="M39" s="329">
        <f t="shared" si="3"/>
        <v>0</v>
      </c>
      <c r="N39" s="579">
        <f t="shared" si="0"/>
        <v>-40</v>
      </c>
    </row>
    <row r="40" spans="1:15" s="402" customFormat="1" ht="12.75" customHeight="1" x14ac:dyDescent="0.2">
      <c r="A40" s="578" t="s">
        <v>258</v>
      </c>
      <c r="B40" s="324">
        <v>2917</v>
      </c>
      <c r="C40" s="266"/>
      <c r="D40" s="324">
        <v>2550</v>
      </c>
      <c r="E40" s="324">
        <v>2550</v>
      </c>
      <c r="F40" s="247"/>
      <c r="G40" s="398">
        <f t="shared" si="1"/>
        <v>0</v>
      </c>
      <c r="H40" s="271">
        <f t="shared" si="2"/>
        <v>-367</v>
      </c>
      <c r="I40" s="254"/>
      <c r="J40" s="324">
        <v>2550</v>
      </c>
      <c r="K40" s="324">
        <v>2550</v>
      </c>
      <c r="L40" s="247"/>
      <c r="M40" s="398">
        <f t="shared" si="3"/>
        <v>0</v>
      </c>
      <c r="N40" s="579">
        <f t="shared" si="0"/>
        <v>0</v>
      </c>
      <c r="O40" s="261"/>
    </row>
    <row r="41" spans="1:15" ht="12.75" customHeight="1" x14ac:dyDescent="0.2">
      <c r="A41" s="578" t="s">
        <v>259</v>
      </c>
      <c r="B41" s="326">
        <v>704</v>
      </c>
      <c r="D41" s="326">
        <v>820</v>
      </c>
      <c r="E41" s="326">
        <v>875</v>
      </c>
      <c r="F41" s="247"/>
      <c r="G41" s="329">
        <f t="shared" si="1"/>
        <v>55</v>
      </c>
      <c r="H41" s="271">
        <f t="shared" si="2"/>
        <v>171</v>
      </c>
      <c r="I41" s="254"/>
      <c r="J41" s="326">
        <v>850</v>
      </c>
      <c r="K41" s="326">
        <v>850</v>
      </c>
      <c r="L41" s="247"/>
      <c r="M41" s="329">
        <f t="shared" si="3"/>
        <v>0</v>
      </c>
      <c r="N41" s="579">
        <f t="shared" si="0"/>
        <v>-25</v>
      </c>
    </row>
    <row r="42" spans="1:15" s="313" customFormat="1" ht="12.75" customHeight="1" x14ac:dyDescent="0.2">
      <c r="A42" s="594" t="s">
        <v>261</v>
      </c>
      <c r="B42" s="251">
        <v>6272</v>
      </c>
      <c r="C42" s="309"/>
      <c r="D42" s="251">
        <v>6600</v>
      </c>
      <c r="E42" s="251">
        <v>6700</v>
      </c>
      <c r="F42" s="595"/>
      <c r="G42" s="329">
        <f t="shared" si="1"/>
        <v>100</v>
      </c>
      <c r="H42" s="271">
        <f t="shared" si="2"/>
        <v>428</v>
      </c>
      <c r="I42" s="311"/>
      <c r="J42" s="251">
        <v>6400</v>
      </c>
      <c r="K42" s="251">
        <v>6800</v>
      </c>
      <c r="L42" s="595"/>
      <c r="M42" s="329">
        <f t="shared" si="3"/>
        <v>400</v>
      </c>
      <c r="N42" s="584">
        <f t="shared" si="0"/>
        <v>100</v>
      </c>
      <c r="O42" s="312"/>
    </row>
    <row r="43" spans="1:15" s="313" customFormat="1" ht="12.75" customHeight="1" x14ac:dyDescent="0.2">
      <c r="A43" s="594" t="s">
        <v>262</v>
      </c>
      <c r="B43" s="310">
        <f>SUM(B7:B42)</f>
        <v>51751</v>
      </c>
      <c r="C43" s="309"/>
      <c r="D43" s="310">
        <f>SUM(D7:D42)</f>
        <v>54635</v>
      </c>
      <c r="E43" s="310">
        <f>SUM(E7:E42)</f>
        <v>54160</v>
      </c>
      <c r="F43" s="595"/>
      <c r="G43" s="408">
        <f t="shared" si="1"/>
        <v>-475</v>
      </c>
      <c r="H43" s="271">
        <f t="shared" si="2"/>
        <v>2409</v>
      </c>
      <c r="I43" s="310"/>
      <c r="J43" s="310">
        <f>SUM(J7:J42)</f>
        <v>54640</v>
      </c>
      <c r="K43" s="310">
        <f>SUM(K7:K42)</f>
        <v>53640</v>
      </c>
      <c r="L43" s="595"/>
      <c r="M43" s="408">
        <f t="shared" si="3"/>
        <v>-1000</v>
      </c>
      <c r="N43" s="584">
        <f t="shared" si="0"/>
        <v>-520</v>
      </c>
      <c r="O43" s="312"/>
    </row>
    <row r="44" spans="1:15" s="313" customFormat="1" ht="12.75" customHeight="1" x14ac:dyDescent="0.2">
      <c r="A44" s="594" t="s">
        <v>266</v>
      </c>
      <c r="B44" s="315">
        <f>B46-B43</f>
        <v>90</v>
      </c>
      <c r="C44" s="309"/>
      <c r="D44" s="315">
        <f>D46-D43</f>
        <v>90</v>
      </c>
      <c r="E44" s="315">
        <f>E46-E43</f>
        <v>90</v>
      </c>
      <c r="F44" s="596"/>
      <c r="G44" s="329">
        <f t="shared" si="1"/>
        <v>0</v>
      </c>
      <c r="H44" s="271">
        <f t="shared" si="2"/>
        <v>0</v>
      </c>
      <c r="I44" s="315"/>
      <c r="J44" s="315">
        <f>J46-J43</f>
        <v>85</v>
      </c>
      <c r="K44" s="315">
        <f>K46-K43</f>
        <v>85</v>
      </c>
      <c r="L44" s="596"/>
      <c r="M44" s="329">
        <f t="shared" si="3"/>
        <v>0</v>
      </c>
      <c r="N44" s="584">
        <f t="shared" si="0"/>
        <v>-5</v>
      </c>
      <c r="O44" s="312"/>
    </row>
    <row r="45" spans="1:15" s="313" customFormat="1" ht="8.4" customHeight="1" x14ac:dyDescent="0.2">
      <c r="A45" s="594"/>
      <c r="B45" s="314"/>
      <c r="C45" s="309"/>
      <c r="D45" s="314"/>
      <c r="E45" s="314"/>
      <c r="F45" s="596"/>
      <c r="G45" s="254"/>
      <c r="H45" s="271"/>
      <c r="I45" s="314"/>
      <c r="J45" s="314"/>
      <c r="K45" s="314"/>
      <c r="L45" s="596"/>
      <c r="M45" s="254"/>
      <c r="N45" s="597"/>
      <c r="O45" s="312"/>
    </row>
    <row r="46" spans="1:15" s="313" customFormat="1" ht="12.75" customHeight="1" x14ac:dyDescent="0.2">
      <c r="A46" s="598" t="s">
        <v>264</v>
      </c>
      <c r="B46" s="310">
        <v>51841</v>
      </c>
      <c r="C46" s="309"/>
      <c r="D46" s="310">
        <v>54725</v>
      </c>
      <c r="E46" s="310">
        <v>54250</v>
      </c>
      <c r="F46" s="595"/>
      <c r="G46" s="408">
        <f>E46-D46</f>
        <v>-475</v>
      </c>
      <c r="H46" s="271">
        <f t="shared" si="2"/>
        <v>2409</v>
      </c>
      <c r="I46" s="311"/>
      <c r="J46" s="310">
        <v>54725</v>
      </c>
      <c r="K46" s="310">
        <v>53725</v>
      </c>
      <c r="L46" s="595"/>
      <c r="M46" s="408">
        <f>K46-J46</f>
        <v>-1000</v>
      </c>
      <c r="N46" s="584">
        <f>K46-E46</f>
        <v>-525</v>
      </c>
      <c r="O46" s="316"/>
    </row>
    <row r="47" spans="1:15" s="313" customFormat="1" ht="12.75" customHeight="1" x14ac:dyDescent="0.2">
      <c r="A47" s="594"/>
      <c r="B47" s="310"/>
      <c r="C47" s="309"/>
      <c r="D47" s="310"/>
      <c r="E47" s="310"/>
      <c r="F47" s="595"/>
      <c r="G47" s="329"/>
      <c r="H47" s="583"/>
      <c r="I47" s="311"/>
      <c r="J47" s="310"/>
      <c r="K47" s="310"/>
      <c r="L47" s="595"/>
      <c r="M47" s="329"/>
      <c r="N47" s="584"/>
      <c r="O47" s="312"/>
    </row>
    <row r="48" spans="1:15" s="313" customFormat="1" ht="12.75" customHeight="1" x14ac:dyDescent="0.2">
      <c r="A48" s="594" t="s">
        <v>265</v>
      </c>
      <c r="B48" s="317">
        <f>B40/B46</f>
        <v>5.6268204702841378E-2</v>
      </c>
      <c r="C48" s="309"/>
      <c r="D48" s="317">
        <f>D40/D46</f>
        <v>4.6596619460941069E-2</v>
      </c>
      <c r="E48" s="317">
        <f>E40/E46</f>
        <v>4.7004608294930875E-2</v>
      </c>
      <c r="F48" s="599"/>
      <c r="G48" s="329" t="s">
        <v>380</v>
      </c>
      <c r="H48" s="600" t="s">
        <v>39</v>
      </c>
      <c r="I48" s="311"/>
      <c r="J48" s="317">
        <f>J40/J46</f>
        <v>4.6596619460941069E-2</v>
      </c>
      <c r="K48" s="317">
        <f>K40/K46</f>
        <v>4.7463936714751048E-2</v>
      </c>
      <c r="L48" s="599"/>
      <c r="M48" s="329" t="s">
        <v>380</v>
      </c>
      <c r="N48" s="601" t="s">
        <v>39</v>
      </c>
      <c r="O48" s="312"/>
    </row>
    <row r="49" spans="1:28" ht="12.75" customHeight="1" thickBot="1" x14ac:dyDescent="0.25">
      <c r="A49" s="585"/>
      <c r="B49" s="602"/>
      <c r="C49" s="603"/>
      <c r="D49" s="602"/>
      <c r="E49" s="602"/>
      <c r="F49" s="604"/>
      <c r="G49" s="586"/>
      <c r="H49" s="586"/>
      <c r="I49" s="605"/>
      <c r="J49" s="602"/>
      <c r="K49" s="602"/>
      <c r="L49" s="604"/>
      <c r="M49" s="586"/>
      <c r="N49" s="587"/>
    </row>
    <row r="50" spans="1:28" ht="14.25" customHeight="1" x14ac:dyDescent="0.2">
      <c r="A50" s="277" t="s">
        <v>367</v>
      </c>
      <c r="B50" s="273"/>
      <c r="D50" s="273"/>
      <c r="E50" s="273"/>
      <c r="F50" s="272"/>
      <c r="G50" s="271"/>
      <c r="H50" s="271"/>
      <c r="I50" s="254"/>
      <c r="J50" s="273"/>
      <c r="K50" s="273"/>
      <c r="L50" s="272"/>
      <c r="M50" s="271"/>
      <c r="N50" s="271"/>
    </row>
    <row r="51" spans="1:28" ht="12" customHeight="1" x14ac:dyDescent="0.2">
      <c r="A51" s="277" t="s">
        <v>437</v>
      </c>
      <c r="B51" s="276"/>
      <c r="D51" s="276"/>
      <c r="E51" s="276"/>
      <c r="F51" s="272"/>
      <c r="G51" s="275"/>
      <c r="H51" s="271"/>
      <c r="I51" s="254"/>
      <c r="J51" s="276"/>
      <c r="K51" s="276"/>
      <c r="L51" s="272"/>
      <c r="M51" s="275"/>
      <c r="N51" s="271"/>
    </row>
    <row r="52" spans="1:28" s="183" customFormat="1" ht="11.4" x14ac:dyDescent="0.2">
      <c r="A52" s="277" t="s">
        <v>417</v>
      </c>
      <c r="B52" s="271"/>
      <c r="C52" s="250"/>
      <c r="D52" s="271"/>
      <c r="E52" s="271"/>
      <c r="F52" s="271"/>
      <c r="G52" s="271"/>
      <c r="H52" s="307"/>
      <c r="I52" s="271"/>
      <c r="J52" s="271"/>
      <c r="K52" s="271"/>
      <c r="L52" s="271"/>
      <c r="M52" s="271"/>
      <c r="N52" s="307"/>
      <c r="Y52" s="184"/>
      <c r="AA52" s="192"/>
      <c r="AB52" s="192"/>
    </row>
    <row r="53" spans="1:28" ht="12" customHeight="1" x14ac:dyDescent="0.2">
      <c r="A53" s="399" t="s">
        <v>486</v>
      </c>
      <c r="B53" s="273"/>
      <c r="D53" s="273"/>
      <c r="E53" s="273"/>
      <c r="F53" s="272"/>
      <c r="G53" s="271"/>
      <c r="H53" s="271"/>
      <c r="I53" s="254"/>
      <c r="J53" s="273"/>
      <c r="K53" s="273"/>
      <c r="L53" s="272"/>
      <c r="M53" s="271"/>
      <c r="N53" s="271"/>
    </row>
    <row r="54" spans="1:28" x14ac:dyDescent="0.2">
      <c r="B54" s="270"/>
      <c r="D54" s="270"/>
      <c r="E54" s="270"/>
      <c r="F54" s="267"/>
      <c r="G54" s="183"/>
      <c r="H54" s="183"/>
      <c r="I54" s="269"/>
      <c r="J54" s="270"/>
      <c r="K54" s="270"/>
      <c r="L54" s="267"/>
      <c r="M54" s="183"/>
      <c r="N54" s="183"/>
    </row>
    <row r="55" spans="1:28" x14ac:dyDescent="0.2">
      <c r="B55" s="268"/>
      <c r="D55" s="268"/>
      <c r="E55" s="268"/>
      <c r="F55" s="267"/>
      <c r="G55" s="183"/>
      <c r="H55" s="183"/>
      <c r="I55" s="269"/>
      <c r="J55" s="268"/>
      <c r="K55" s="268"/>
      <c r="L55" s="267"/>
      <c r="M55" s="183"/>
      <c r="N55" s="183"/>
    </row>
    <row r="56" spans="1:28" x14ac:dyDescent="0.2">
      <c r="B56" s="268"/>
      <c r="D56" s="268"/>
      <c r="E56" s="268"/>
      <c r="F56" s="267"/>
      <c r="G56" s="183"/>
      <c r="H56" s="183"/>
      <c r="I56" s="269"/>
      <c r="J56" s="268"/>
      <c r="K56" s="268"/>
      <c r="L56" s="267"/>
      <c r="M56" s="183"/>
      <c r="N56" s="183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5" transitionEvaluation="1" transitionEntry="1" codeName="Sheet15"/>
  <dimension ref="A1:AB177"/>
  <sheetViews>
    <sheetView showGridLines="0" tabSelected="1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8.6640625" defaultRowHeight="11.4" x14ac:dyDescent="0.2"/>
  <cols>
    <col min="1" max="1" width="19" style="183" customWidth="1"/>
    <col min="2" max="2" width="9.88671875" style="183" customWidth="1"/>
    <col min="3" max="3" width="1.6640625" style="183" customWidth="1"/>
    <col min="4" max="4" width="9.6640625" style="269" customWidth="1"/>
    <col min="5" max="5" width="1.88671875" style="269" customWidth="1"/>
    <col min="6" max="6" width="9.6640625" style="269" customWidth="1"/>
    <col min="7" max="7" width="1.6640625" style="269" customWidth="1"/>
    <col min="8" max="8" width="10.21875" style="183" customWidth="1"/>
    <col min="9" max="9" width="10" style="183" customWidth="1"/>
    <col min="10" max="10" width="10.88671875" style="673" customWidth="1"/>
    <col min="11" max="11" width="1.88671875" style="269" customWidth="1"/>
    <col min="12" max="12" width="10.88671875" style="673" customWidth="1"/>
    <col min="13" max="13" width="1.6640625" style="269" customWidth="1"/>
    <col min="14" max="14" width="10.21875" style="183" customWidth="1"/>
    <col min="15" max="15" width="10.44140625" style="183" customWidth="1"/>
    <col min="16" max="22" width="9.6640625" style="183" customWidth="1"/>
    <col min="23" max="23" width="12.6640625" style="183" customWidth="1"/>
    <col min="24" max="16384" width="8.6640625" style="183"/>
  </cols>
  <sheetData>
    <row r="1" spans="1:26" ht="15.75" customHeight="1" x14ac:dyDescent="0.2">
      <c r="A1" s="565" t="s">
        <v>445</v>
      </c>
      <c r="B1" s="566"/>
      <c r="C1" s="566"/>
      <c r="D1" s="566"/>
      <c r="E1" s="566"/>
      <c r="F1" s="566"/>
      <c r="G1" s="566"/>
      <c r="H1" s="566"/>
      <c r="I1" s="566"/>
      <c r="J1" s="669"/>
      <c r="K1" s="566"/>
      <c r="L1" s="669"/>
      <c r="M1" s="566"/>
      <c r="N1" s="566"/>
      <c r="O1" s="568"/>
      <c r="W1" s="184"/>
    </row>
    <row r="2" spans="1:26" ht="15" customHeight="1" x14ac:dyDescent="0.2">
      <c r="A2" s="569"/>
      <c r="B2" s="180"/>
      <c r="C2" s="296"/>
      <c r="D2" s="177"/>
      <c r="E2" s="243"/>
      <c r="F2" s="177"/>
      <c r="G2" s="243" t="s">
        <v>382</v>
      </c>
      <c r="H2" s="244"/>
      <c r="I2" s="244"/>
      <c r="J2" s="670"/>
      <c r="K2" s="243"/>
      <c r="L2" s="670"/>
      <c r="M2" s="243" t="s">
        <v>435</v>
      </c>
      <c r="N2" s="244"/>
      <c r="O2" s="570"/>
      <c r="W2" s="186"/>
    </row>
    <row r="3" spans="1:26" ht="12.75" customHeight="1" x14ac:dyDescent="0.2">
      <c r="A3" s="569"/>
      <c r="B3" s="606"/>
      <c r="C3" s="606"/>
      <c r="D3" s="388" t="s">
        <v>473</v>
      </c>
      <c r="E3" s="388"/>
      <c r="F3" s="388" t="s">
        <v>61</v>
      </c>
      <c r="G3" s="388"/>
      <c r="H3" s="571" t="s">
        <v>209</v>
      </c>
      <c r="I3" s="571" t="s">
        <v>210</v>
      </c>
      <c r="J3" s="671" t="s">
        <v>473</v>
      </c>
      <c r="K3" s="388"/>
      <c r="L3" s="671" t="s">
        <v>61</v>
      </c>
      <c r="M3" s="388"/>
      <c r="N3" s="571" t="s">
        <v>209</v>
      </c>
      <c r="O3" s="573" t="s">
        <v>210</v>
      </c>
      <c r="W3" s="186"/>
    </row>
    <row r="4" spans="1:26" s="267" customFormat="1" ht="13.5" customHeight="1" x14ac:dyDescent="0.2">
      <c r="A4" s="574" t="s">
        <v>96</v>
      </c>
      <c r="B4" s="387">
        <v>2021</v>
      </c>
      <c r="C4" s="281"/>
      <c r="D4" s="387">
        <v>2022</v>
      </c>
      <c r="E4" s="387"/>
      <c r="F4" s="387">
        <v>2022</v>
      </c>
      <c r="G4" s="387"/>
      <c r="H4" s="246" t="s">
        <v>211</v>
      </c>
      <c r="I4" s="246" t="s">
        <v>212</v>
      </c>
      <c r="J4" s="391">
        <v>2022</v>
      </c>
      <c r="K4" s="387"/>
      <c r="L4" s="391">
        <v>2022</v>
      </c>
      <c r="M4" s="387"/>
      <c r="N4" s="246" t="s">
        <v>211</v>
      </c>
      <c r="O4" s="575" t="s">
        <v>212</v>
      </c>
      <c r="W4" s="295"/>
      <c r="Y4" s="295"/>
      <c r="Z4" s="295"/>
    </row>
    <row r="5" spans="1:26" s="249" customFormat="1" ht="12.75" customHeight="1" x14ac:dyDescent="0.2">
      <c r="A5" s="607"/>
      <c r="B5" s="293"/>
      <c r="C5" s="271"/>
      <c r="D5" s="294"/>
      <c r="E5" s="294"/>
      <c r="F5" s="294"/>
      <c r="G5" s="294"/>
      <c r="I5" s="271"/>
      <c r="J5" s="672"/>
      <c r="K5" s="294"/>
      <c r="L5" s="672"/>
      <c r="M5" s="294"/>
      <c r="O5" s="579"/>
      <c r="V5" s="291"/>
      <c r="X5" s="290"/>
      <c r="Y5" s="290"/>
    </row>
    <row r="6" spans="1:26" s="249" customFormat="1" ht="5.25" customHeight="1" x14ac:dyDescent="0.2">
      <c r="A6" s="607"/>
      <c r="C6" s="271"/>
      <c r="D6" s="269"/>
      <c r="E6" s="269"/>
      <c r="F6" s="269"/>
      <c r="G6" s="269"/>
      <c r="H6" s="271"/>
      <c r="I6" s="271"/>
      <c r="J6" s="673"/>
      <c r="K6" s="269"/>
      <c r="L6" s="673"/>
      <c r="M6" s="269"/>
      <c r="N6" s="271"/>
      <c r="O6" s="579"/>
      <c r="V6" s="291"/>
      <c r="X6" s="290"/>
      <c r="Y6" s="290"/>
    </row>
    <row r="7" spans="1:26" s="249" customFormat="1" ht="14.25" customHeight="1" x14ac:dyDescent="0.2">
      <c r="A7" s="607" t="s">
        <v>213</v>
      </c>
      <c r="B7" s="326">
        <v>325</v>
      </c>
      <c r="C7" s="292"/>
      <c r="D7" s="326">
        <v>400</v>
      </c>
      <c r="E7" s="326"/>
      <c r="F7" s="326">
        <v>400</v>
      </c>
      <c r="G7" s="326"/>
      <c r="H7" s="329">
        <f>F7-D7</f>
        <v>0</v>
      </c>
      <c r="I7" s="292">
        <f>F7-B7</f>
        <v>75</v>
      </c>
      <c r="J7" s="380">
        <v>450</v>
      </c>
      <c r="K7" s="326"/>
      <c r="L7" s="380">
        <v>450</v>
      </c>
      <c r="M7" s="326"/>
      <c r="N7" s="329">
        <f>L7-J7</f>
        <v>0</v>
      </c>
      <c r="O7" s="608">
        <f>L7-F7</f>
        <v>50</v>
      </c>
      <c r="P7" s="356"/>
      <c r="V7" s="291"/>
      <c r="X7" s="290"/>
      <c r="Y7" s="290"/>
    </row>
    <row r="8" spans="1:26" s="249" customFormat="1" ht="12" customHeight="1" x14ac:dyDescent="0.2">
      <c r="A8" s="607" t="s">
        <v>365</v>
      </c>
      <c r="B8" s="326">
        <v>500</v>
      </c>
      <c r="C8" s="292"/>
      <c r="D8" s="326">
        <v>525</v>
      </c>
      <c r="E8" s="326"/>
      <c r="F8" s="326">
        <v>525</v>
      </c>
      <c r="G8" s="326"/>
      <c r="H8" s="329">
        <f t="shared" ref="H8:H74" si="0">F8-D8</f>
        <v>0</v>
      </c>
      <c r="I8" s="272">
        <f t="shared" ref="I8:I71" si="1">F8-B8</f>
        <v>25</v>
      </c>
      <c r="J8" s="380">
        <v>525</v>
      </c>
      <c r="K8" s="326"/>
      <c r="L8" s="380">
        <v>525</v>
      </c>
      <c r="M8" s="326"/>
      <c r="N8" s="329">
        <f t="shared" ref="N8:N74" si="2">L8-J8</f>
        <v>0</v>
      </c>
      <c r="O8" s="609">
        <f t="shared" ref="O8:O71" si="3">L8-F8</f>
        <v>0</v>
      </c>
      <c r="P8" s="356"/>
      <c r="V8" s="291"/>
      <c r="X8" s="290"/>
      <c r="Y8" s="290"/>
    </row>
    <row r="9" spans="1:26" s="249" customFormat="1" ht="12.9" customHeight="1" x14ac:dyDescent="0.2">
      <c r="A9" s="607" t="s">
        <v>215</v>
      </c>
      <c r="B9" s="326">
        <v>204</v>
      </c>
      <c r="C9" s="272"/>
      <c r="D9" s="326">
        <v>220</v>
      </c>
      <c r="E9" s="326"/>
      <c r="F9" s="326">
        <v>220</v>
      </c>
      <c r="G9" s="326"/>
      <c r="H9" s="329">
        <f t="shared" si="0"/>
        <v>0</v>
      </c>
      <c r="I9" s="272">
        <f t="shared" si="1"/>
        <v>16</v>
      </c>
      <c r="J9" s="380">
        <v>170</v>
      </c>
      <c r="K9" s="326"/>
      <c r="L9" s="380">
        <v>180</v>
      </c>
      <c r="M9" s="326"/>
      <c r="N9" s="329">
        <f t="shared" si="2"/>
        <v>10</v>
      </c>
      <c r="O9" s="609">
        <f t="shared" si="3"/>
        <v>-40</v>
      </c>
      <c r="P9" s="356"/>
      <c r="V9" s="291"/>
      <c r="X9" s="290"/>
      <c r="Y9" s="290"/>
    </row>
    <row r="10" spans="1:26" ht="12.75" customHeight="1" x14ac:dyDescent="0.2">
      <c r="A10" s="610" t="s">
        <v>216</v>
      </c>
      <c r="B10" s="251">
        <v>2650</v>
      </c>
      <c r="C10" s="271"/>
      <c r="D10" s="326">
        <v>650</v>
      </c>
      <c r="E10" s="326"/>
      <c r="F10" s="326">
        <v>650</v>
      </c>
      <c r="G10" s="326"/>
      <c r="H10" s="329">
        <f t="shared" si="0"/>
        <v>0</v>
      </c>
      <c r="I10" s="271">
        <f t="shared" si="1"/>
        <v>-2000</v>
      </c>
      <c r="J10" s="380">
        <v>500</v>
      </c>
      <c r="K10" s="326"/>
      <c r="L10" s="380">
        <v>500</v>
      </c>
      <c r="M10" s="326"/>
      <c r="N10" s="329">
        <f t="shared" si="2"/>
        <v>0</v>
      </c>
      <c r="O10" s="579">
        <f t="shared" si="3"/>
        <v>-150</v>
      </c>
      <c r="P10" s="354"/>
      <c r="V10" s="184"/>
      <c r="X10" s="192"/>
      <c r="Y10" s="192"/>
    </row>
    <row r="11" spans="1:26" ht="12.75" customHeight="1" x14ac:dyDescent="0.2">
      <c r="A11" s="610" t="s">
        <v>347</v>
      </c>
      <c r="B11" s="326">
        <v>550</v>
      </c>
      <c r="C11" s="271"/>
      <c r="D11" s="326">
        <v>600</v>
      </c>
      <c r="E11" s="326"/>
      <c r="F11" s="326">
        <v>600</v>
      </c>
      <c r="G11" s="326"/>
      <c r="H11" s="329">
        <f t="shared" si="0"/>
        <v>0</v>
      </c>
      <c r="I11" s="271">
        <f t="shared" si="1"/>
        <v>50</v>
      </c>
      <c r="J11" s="380">
        <v>550</v>
      </c>
      <c r="K11" s="326"/>
      <c r="L11" s="380">
        <v>550</v>
      </c>
      <c r="M11" s="326"/>
      <c r="N11" s="329">
        <f t="shared" si="2"/>
        <v>0</v>
      </c>
      <c r="O11" s="579">
        <f t="shared" si="3"/>
        <v>-50</v>
      </c>
      <c r="P11" s="354"/>
      <c r="V11" s="184"/>
      <c r="X11" s="192"/>
      <c r="Y11" s="192"/>
    </row>
    <row r="12" spans="1:26" ht="12.75" customHeight="1" x14ac:dyDescent="0.2">
      <c r="A12" s="610" t="s">
        <v>217</v>
      </c>
      <c r="B12" s="326">
        <v>685</v>
      </c>
      <c r="C12" s="271"/>
      <c r="D12" s="326">
        <v>850</v>
      </c>
      <c r="E12" s="326"/>
      <c r="F12" s="326">
        <v>850</v>
      </c>
      <c r="G12" s="326"/>
      <c r="H12" s="329">
        <f t="shared" si="0"/>
        <v>0</v>
      </c>
      <c r="I12" s="271">
        <f t="shared" si="1"/>
        <v>165</v>
      </c>
      <c r="J12" s="380">
        <v>850</v>
      </c>
      <c r="K12" s="326"/>
      <c r="L12" s="380">
        <v>850</v>
      </c>
      <c r="M12" s="326"/>
      <c r="N12" s="329">
        <f t="shared" si="2"/>
        <v>0</v>
      </c>
      <c r="O12" s="579">
        <f t="shared" si="3"/>
        <v>0</v>
      </c>
      <c r="P12" s="354"/>
      <c r="V12" s="184"/>
      <c r="X12" s="192"/>
      <c r="Y12" s="192"/>
    </row>
    <row r="13" spans="1:26" ht="12.75" customHeight="1" x14ac:dyDescent="0.2">
      <c r="A13" s="610" t="s">
        <v>348</v>
      </c>
      <c r="B13" s="326">
        <v>650</v>
      </c>
      <c r="C13" s="271"/>
      <c r="D13" s="326">
        <v>650</v>
      </c>
      <c r="E13" s="326"/>
      <c r="F13" s="326">
        <v>650</v>
      </c>
      <c r="G13" s="326"/>
      <c r="H13" s="329">
        <f t="shared" si="0"/>
        <v>0</v>
      </c>
      <c r="I13" s="271">
        <f t="shared" si="1"/>
        <v>0</v>
      </c>
      <c r="J13" s="380">
        <v>650</v>
      </c>
      <c r="K13" s="326"/>
      <c r="L13" s="380">
        <v>650</v>
      </c>
      <c r="M13" s="326"/>
      <c r="N13" s="329">
        <f t="shared" si="2"/>
        <v>0</v>
      </c>
      <c r="O13" s="579">
        <f t="shared" si="3"/>
        <v>0</v>
      </c>
      <c r="P13" s="354"/>
      <c r="V13" s="184"/>
      <c r="X13" s="192"/>
      <c r="Y13" s="192"/>
    </row>
    <row r="14" spans="1:26" ht="12.75" customHeight="1" x14ac:dyDescent="0.2">
      <c r="A14" s="610" t="s">
        <v>340</v>
      </c>
      <c r="B14" s="326">
        <v>600</v>
      </c>
      <c r="C14" s="271"/>
      <c r="D14" s="326">
        <v>575</v>
      </c>
      <c r="E14" s="326"/>
      <c r="F14" s="326">
        <v>575</v>
      </c>
      <c r="G14" s="326"/>
      <c r="H14" s="329">
        <f t="shared" si="0"/>
        <v>0</v>
      </c>
      <c r="I14" s="271">
        <f t="shared" si="1"/>
        <v>-25</v>
      </c>
      <c r="J14" s="380">
        <v>590</v>
      </c>
      <c r="K14" s="326"/>
      <c r="L14" s="380">
        <v>590</v>
      </c>
      <c r="M14" s="326"/>
      <c r="N14" s="329">
        <f t="shared" si="2"/>
        <v>0</v>
      </c>
      <c r="O14" s="579">
        <f t="shared" si="3"/>
        <v>15</v>
      </c>
      <c r="P14" s="354"/>
      <c r="V14" s="184"/>
      <c r="X14" s="192"/>
      <c r="Y14" s="192"/>
    </row>
    <row r="15" spans="1:26" s="190" customFormat="1" ht="12.75" customHeight="1" x14ac:dyDescent="0.2">
      <c r="A15" s="610" t="s">
        <v>284</v>
      </c>
      <c r="B15" s="326">
        <v>409</v>
      </c>
      <c r="C15" s="580"/>
      <c r="D15" s="326">
        <v>445</v>
      </c>
      <c r="E15" s="326"/>
      <c r="F15" s="326">
        <v>445</v>
      </c>
      <c r="G15" s="326"/>
      <c r="H15" s="329">
        <f t="shared" si="0"/>
        <v>0</v>
      </c>
      <c r="I15" s="271">
        <f t="shared" si="1"/>
        <v>36</v>
      </c>
      <c r="J15" s="380">
        <v>450</v>
      </c>
      <c r="K15" s="326"/>
      <c r="L15" s="380">
        <v>450</v>
      </c>
      <c r="M15" s="326"/>
      <c r="N15" s="329">
        <f t="shared" si="2"/>
        <v>0</v>
      </c>
      <c r="O15" s="579">
        <f t="shared" si="3"/>
        <v>5</v>
      </c>
      <c r="P15" s="355"/>
      <c r="V15" s="188"/>
      <c r="X15" s="212"/>
      <c r="Y15" s="212"/>
    </row>
    <row r="16" spans="1:26" ht="12.75" customHeight="1" x14ac:dyDescent="0.2">
      <c r="A16" s="610" t="s">
        <v>220</v>
      </c>
      <c r="B16" s="251">
        <v>4921</v>
      </c>
      <c r="C16" s="271"/>
      <c r="D16" s="251">
        <v>5800</v>
      </c>
      <c r="E16" s="251"/>
      <c r="F16" s="251">
        <v>5700</v>
      </c>
      <c r="G16" s="251"/>
      <c r="H16" s="329">
        <f t="shared" si="0"/>
        <v>-100</v>
      </c>
      <c r="I16" s="271">
        <f t="shared" si="1"/>
        <v>779</v>
      </c>
      <c r="J16" s="380">
        <v>6000</v>
      </c>
      <c r="K16" s="251"/>
      <c r="L16" s="380">
        <v>5500</v>
      </c>
      <c r="M16" s="251"/>
      <c r="N16" s="329">
        <f t="shared" si="2"/>
        <v>-500</v>
      </c>
      <c r="O16" s="579">
        <f t="shared" si="3"/>
        <v>-200</v>
      </c>
      <c r="P16" s="354"/>
      <c r="V16" s="184"/>
      <c r="X16" s="192"/>
      <c r="Y16" s="192"/>
    </row>
    <row r="17" spans="1:25" ht="12.75" customHeight="1" x14ac:dyDescent="0.2">
      <c r="A17" s="610" t="s">
        <v>221</v>
      </c>
      <c r="B17" s="326">
        <v>31</v>
      </c>
      <c r="C17" s="271"/>
      <c r="D17" s="326">
        <v>170</v>
      </c>
      <c r="E17" s="326"/>
      <c r="F17" s="326">
        <v>170</v>
      </c>
      <c r="G17" s="326"/>
      <c r="H17" s="329">
        <f t="shared" si="0"/>
        <v>0</v>
      </c>
      <c r="I17" s="271">
        <f t="shared" si="1"/>
        <v>139</v>
      </c>
      <c r="J17" s="380">
        <v>180</v>
      </c>
      <c r="K17" s="326"/>
      <c r="L17" s="380">
        <v>180</v>
      </c>
      <c r="M17" s="326"/>
      <c r="N17" s="329">
        <f t="shared" si="2"/>
        <v>0</v>
      </c>
      <c r="O17" s="579">
        <f t="shared" si="3"/>
        <v>10</v>
      </c>
      <c r="P17" s="354"/>
      <c r="V17" s="184"/>
      <c r="X17" s="192"/>
      <c r="Y17" s="192"/>
    </row>
    <row r="18" spans="1:25" ht="12.75" customHeight="1" x14ac:dyDescent="0.2">
      <c r="A18" s="610" t="s">
        <v>358</v>
      </c>
      <c r="B18" s="326">
        <v>150</v>
      </c>
      <c r="C18" s="271"/>
      <c r="D18" s="326">
        <v>190</v>
      </c>
      <c r="E18" s="326"/>
      <c r="F18" s="326">
        <v>190</v>
      </c>
      <c r="G18" s="326"/>
      <c r="H18" s="329">
        <f t="shared" si="0"/>
        <v>0</v>
      </c>
      <c r="I18" s="271">
        <f t="shared" si="1"/>
        <v>40</v>
      </c>
      <c r="J18" s="380">
        <v>170</v>
      </c>
      <c r="K18" s="326"/>
      <c r="L18" s="380">
        <v>170</v>
      </c>
      <c r="M18" s="326"/>
      <c r="N18" s="329">
        <f t="shared" si="2"/>
        <v>0</v>
      </c>
      <c r="O18" s="579">
        <f t="shared" si="3"/>
        <v>-20</v>
      </c>
      <c r="P18" s="354"/>
      <c r="V18" s="184"/>
      <c r="X18" s="192"/>
      <c r="Y18" s="192"/>
    </row>
    <row r="19" spans="1:25" ht="12.75" customHeight="1" x14ac:dyDescent="0.2">
      <c r="A19" s="611" t="s">
        <v>222</v>
      </c>
      <c r="B19" s="251">
        <v>1450</v>
      </c>
      <c r="C19" s="271"/>
      <c r="D19" s="251">
        <v>1450</v>
      </c>
      <c r="E19" s="251"/>
      <c r="F19" s="251">
        <v>1450</v>
      </c>
      <c r="G19" s="251"/>
      <c r="H19" s="329">
        <f t="shared" si="0"/>
        <v>0</v>
      </c>
      <c r="I19" s="271">
        <f t="shared" si="1"/>
        <v>0</v>
      </c>
      <c r="J19" s="380">
        <v>1500</v>
      </c>
      <c r="K19" s="251"/>
      <c r="L19" s="380">
        <v>1500</v>
      </c>
      <c r="M19" s="251"/>
      <c r="N19" s="329">
        <f t="shared" si="2"/>
        <v>0</v>
      </c>
      <c r="O19" s="579">
        <f t="shared" si="3"/>
        <v>50</v>
      </c>
      <c r="P19" s="354"/>
    </row>
    <row r="20" spans="1:25" ht="12.75" customHeight="1" x14ac:dyDescent="0.2">
      <c r="A20" s="611" t="s">
        <v>223</v>
      </c>
      <c r="B20" s="326">
        <v>416</v>
      </c>
      <c r="C20" s="271"/>
      <c r="D20" s="326">
        <v>480</v>
      </c>
      <c r="E20" s="326"/>
      <c r="F20" s="326">
        <v>350</v>
      </c>
      <c r="G20" s="326"/>
      <c r="H20" s="329">
        <f t="shared" si="0"/>
        <v>-130</v>
      </c>
      <c r="I20" s="271">
        <f t="shared" si="1"/>
        <v>-66</v>
      </c>
      <c r="J20" s="380">
        <v>490</v>
      </c>
      <c r="K20" s="326"/>
      <c r="L20" s="380">
        <v>400</v>
      </c>
      <c r="M20" s="326"/>
      <c r="N20" s="329">
        <f t="shared" si="2"/>
        <v>-90</v>
      </c>
      <c r="O20" s="579">
        <f t="shared" si="3"/>
        <v>50</v>
      </c>
      <c r="P20" s="354"/>
    </row>
    <row r="21" spans="1:25" x14ac:dyDescent="0.2">
      <c r="A21" s="611" t="s">
        <v>225</v>
      </c>
      <c r="B21" s="326">
        <v>326</v>
      </c>
      <c r="C21" s="271"/>
      <c r="D21" s="326">
        <v>800</v>
      </c>
      <c r="E21" s="326"/>
      <c r="F21" s="326">
        <v>800</v>
      </c>
      <c r="G21" s="326"/>
      <c r="H21" s="329">
        <f t="shared" si="0"/>
        <v>0</v>
      </c>
      <c r="I21" s="271">
        <f t="shared" si="1"/>
        <v>474</v>
      </c>
      <c r="J21" s="380">
        <v>850</v>
      </c>
      <c r="K21" s="326"/>
      <c r="L21" s="380">
        <v>650</v>
      </c>
      <c r="M21" s="326"/>
      <c r="N21" s="329">
        <f t="shared" si="2"/>
        <v>-200</v>
      </c>
      <c r="O21" s="579">
        <f t="shared" si="3"/>
        <v>-150</v>
      </c>
      <c r="P21" s="354"/>
    </row>
    <row r="22" spans="1:25" ht="12.75" customHeight="1" x14ac:dyDescent="0.2">
      <c r="A22" s="611" t="s">
        <v>334</v>
      </c>
      <c r="B22" s="326">
        <v>850</v>
      </c>
      <c r="C22" s="271"/>
      <c r="D22" s="326">
        <v>950</v>
      </c>
      <c r="E22" s="326"/>
      <c r="F22" s="326">
        <v>950</v>
      </c>
      <c r="G22" s="326"/>
      <c r="H22" s="329">
        <f t="shared" si="0"/>
        <v>0</v>
      </c>
      <c r="I22" s="271">
        <f t="shared" si="1"/>
        <v>100</v>
      </c>
      <c r="J22" s="380">
        <v>950</v>
      </c>
      <c r="K22" s="326"/>
      <c r="L22" s="380">
        <v>950</v>
      </c>
      <c r="M22" s="326"/>
      <c r="N22" s="329">
        <f t="shared" si="2"/>
        <v>0</v>
      </c>
      <c r="O22" s="579">
        <f t="shared" si="3"/>
        <v>0</v>
      </c>
      <c r="P22" s="354"/>
    </row>
    <row r="23" spans="1:25" ht="12.75" customHeight="1" x14ac:dyDescent="0.2">
      <c r="A23" s="611" t="s">
        <v>226</v>
      </c>
      <c r="B23" s="251">
        <v>1861</v>
      </c>
      <c r="C23" s="271"/>
      <c r="D23" s="251">
        <v>2400</v>
      </c>
      <c r="E23" s="251"/>
      <c r="F23" s="251">
        <v>2400</v>
      </c>
      <c r="G23" s="251"/>
      <c r="H23" s="329">
        <f t="shared" si="0"/>
        <v>0</v>
      </c>
      <c r="I23" s="271">
        <f t="shared" si="1"/>
        <v>539</v>
      </c>
      <c r="J23" s="380">
        <v>2500</v>
      </c>
      <c r="K23" s="251"/>
      <c r="L23" s="380">
        <v>2500</v>
      </c>
      <c r="M23" s="251"/>
      <c r="N23" s="329">
        <f t="shared" si="2"/>
        <v>0</v>
      </c>
      <c r="O23" s="579">
        <f t="shared" si="3"/>
        <v>100</v>
      </c>
      <c r="P23" s="354"/>
    </row>
    <row r="24" spans="1:25" ht="12.75" customHeight="1" x14ac:dyDescent="0.2">
      <c r="A24" s="611" t="s">
        <v>361</v>
      </c>
      <c r="B24" s="326">
        <v>190</v>
      </c>
      <c r="C24" s="271"/>
      <c r="D24" s="326">
        <v>230</v>
      </c>
      <c r="E24" s="251"/>
      <c r="F24" s="326">
        <v>230</v>
      </c>
      <c r="G24" s="326"/>
      <c r="H24" s="329">
        <f t="shared" si="0"/>
        <v>0</v>
      </c>
      <c r="I24" s="271">
        <f t="shared" si="1"/>
        <v>40</v>
      </c>
      <c r="J24" s="380">
        <v>240</v>
      </c>
      <c r="K24" s="251"/>
      <c r="L24" s="380">
        <v>240</v>
      </c>
      <c r="M24" s="326"/>
      <c r="N24" s="329">
        <f t="shared" si="2"/>
        <v>0</v>
      </c>
      <c r="O24" s="579">
        <f t="shared" si="3"/>
        <v>10</v>
      </c>
      <c r="P24" s="354"/>
    </row>
    <row r="25" spans="1:25" ht="12.75" customHeight="1" x14ac:dyDescent="0.2">
      <c r="A25" s="611" t="s">
        <v>227</v>
      </c>
      <c r="B25" s="380">
        <v>1050</v>
      </c>
      <c r="C25" s="271"/>
      <c r="D25" s="326">
        <v>950</v>
      </c>
      <c r="E25" s="326"/>
      <c r="F25" s="326">
        <v>950</v>
      </c>
      <c r="G25" s="326"/>
      <c r="H25" s="329">
        <f t="shared" si="0"/>
        <v>0</v>
      </c>
      <c r="I25" s="271">
        <f t="shared" si="1"/>
        <v>-100</v>
      </c>
      <c r="J25" s="380">
        <v>1000</v>
      </c>
      <c r="K25" s="326"/>
      <c r="L25" s="380">
        <v>1000</v>
      </c>
      <c r="M25" s="326"/>
      <c r="N25" s="329">
        <f t="shared" si="2"/>
        <v>0</v>
      </c>
      <c r="O25" s="579">
        <f t="shared" si="3"/>
        <v>50</v>
      </c>
      <c r="P25" s="354"/>
    </row>
    <row r="26" spans="1:25" ht="12.75" customHeight="1" x14ac:dyDescent="0.2">
      <c r="A26" s="611" t="s">
        <v>343</v>
      </c>
      <c r="B26" s="326">
        <v>105</v>
      </c>
      <c r="C26" s="271"/>
      <c r="D26" s="326">
        <v>120</v>
      </c>
      <c r="E26" s="326"/>
      <c r="F26" s="326">
        <v>120</v>
      </c>
      <c r="G26" s="326"/>
      <c r="H26" s="329">
        <f t="shared" si="0"/>
        <v>0</v>
      </c>
      <c r="I26" s="271">
        <f t="shared" si="1"/>
        <v>15</v>
      </c>
      <c r="J26" s="380">
        <v>130</v>
      </c>
      <c r="K26" s="326"/>
      <c r="L26" s="380">
        <v>130</v>
      </c>
      <c r="M26" s="326"/>
      <c r="N26" s="329">
        <f t="shared" si="2"/>
        <v>0</v>
      </c>
      <c r="O26" s="579">
        <f t="shared" si="3"/>
        <v>10</v>
      </c>
      <c r="P26" s="354"/>
    </row>
    <row r="27" spans="1:25" ht="12.75" customHeight="1" x14ac:dyDescent="0.2">
      <c r="A27" s="611" t="s">
        <v>228</v>
      </c>
      <c r="B27" s="326">
        <v>940</v>
      </c>
      <c r="C27" s="271"/>
      <c r="D27" s="326">
        <v>800</v>
      </c>
      <c r="E27" s="326"/>
      <c r="F27" s="326">
        <v>800</v>
      </c>
      <c r="G27" s="326"/>
      <c r="H27" s="329">
        <f t="shared" si="0"/>
        <v>0</v>
      </c>
      <c r="I27" s="271">
        <f t="shared" si="1"/>
        <v>-140</v>
      </c>
      <c r="J27" s="380">
        <v>800</v>
      </c>
      <c r="K27" s="326"/>
      <c r="L27" s="380">
        <v>800</v>
      </c>
      <c r="M27" s="326"/>
      <c r="N27" s="329">
        <f t="shared" si="2"/>
        <v>0</v>
      </c>
      <c r="O27" s="579">
        <f t="shared" si="3"/>
        <v>0</v>
      </c>
      <c r="P27" s="354"/>
    </row>
    <row r="28" spans="1:25" ht="12.75" customHeight="1" x14ac:dyDescent="0.2">
      <c r="A28" s="611" t="s">
        <v>283</v>
      </c>
      <c r="B28" s="326">
        <v>430</v>
      </c>
      <c r="C28" s="271"/>
      <c r="D28" s="326">
        <v>490</v>
      </c>
      <c r="E28" s="326"/>
      <c r="F28" s="326">
        <v>490</v>
      </c>
      <c r="G28" s="326"/>
      <c r="H28" s="329">
        <f t="shared" si="0"/>
        <v>0</v>
      </c>
      <c r="I28" s="271">
        <f t="shared" si="1"/>
        <v>60</v>
      </c>
      <c r="J28" s="380">
        <v>510</v>
      </c>
      <c r="K28" s="326"/>
      <c r="L28" s="380">
        <v>510</v>
      </c>
      <c r="M28" s="326"/>
      <c r="N28" s="329">
        <f t="shared" si="2"/>
        <v>0</v>
      </c>
      <c r="O28" s="579">
        <f t="shared" si="3"/>
        <v>20</v>
      </c>
      <c r="P28" s="354"/>
    </row>
    <row r="29" spans="1:25" ht="12.75" customHeight="1" x14ac:dyDescent="0.2">
      <c r="A29" s="611" t="s">
        <v>282</v>
      </c>
      <c r="B29" s="326">
        <v>129</v>
      </c>
      <c r="C29" s="271"/>
      <c r="D29" s="326">
        <v>150</v>
      </c>
      <c r="E29" s="326"/>
      <c r="F29" s="326">
        <v>150</v>
      </c>
      <c r="G29" s="326"/>
      <c r="H29" s="329">
        <f t="shared" si="0"/>
        <v>0</v>
      </c>
      <c r="I29" s="271">
        <f t="shared" si="1"/>
        <v>21</v>
      </c>
      <c r="J29" s="380">
        <v>150</v>
      </c>
      <c r="K29" s="326"/>
      <c r="L29" s="380">
        <v>150</v>
      </c>
      <c r="M29" s="326"/>
      <c r="N29" s="329">
        <f t="shared" si="2"/>
        <v>0</v>
      </c>
      <c r="O29" s="579">
        <f t="shared" si="3"/>
        <v>0</v>
      </c>
      <c r="P29" s="354"/>
    </row>
    <row r="30" spans="1:25" ht="12.75" customHeight="1" x14ac:dyDescent="0.2">
      <c r="A30" s="611" t="s">
        <v>281</v>
      </c>
      <c r="B30" s="326">
        <v>289</v>
      </c>
      <c r="C30" s="271"/>
      <c r="D30" s="326">
        <v>310</v>
      </c>
      <c r="E30" s="326"/>
      <c r="F30" s="326">
        <v>310</v>
      </c>
      <c r="G30" s="326"/>
      <c r="H30" s="329">
        <f t="shared" si="0"/>
        <v>0</v>
      </c>
      <c r="I30" s="271">
        <f t="shared" si="1"/>
        <v>21</v>
      </c>
      <c r="J30" s="380">
        <v>310</v>
      </c>
      <c r="K30" s="326"/>
      <c r="L30" s="380">
        <v>310</v>
      </c>
      <c r="M30" s="326"/>
      <c r="N30" s="329">
        <f t="shared" si="2"/>
        <v>0</v>
      </c>
      <c r="O30" s="579">
        <f t="shared" si="3"/>
        <v>0</v>
      </c>
      <c r="P30" s="354"/>
    </row>
    <row r="31" spans="1:25" ht="12.75" customHeight="1" x14ac:dyDescent="0.2">
      <c r="A31" s="611" t="s">
        <v>231</v>
      </c>
      <c r="B31" s="326">
        <v>650</v>
      </c>
      <c r="C31" s="271"/>
      <c r="D31" s="326">
        <v>550</v>
      </c>
      <c r="E31" s="326"/>
      <c r="F31" s="326">
        <v>550</v>
      </c>
      <c r="G31" s="326"/>
      <c r="H31" s="329">
        <f t="shared" si="0"/>
        <v>0</v>
      </c>
      <c r="I31" s="271">
        <f t="shared" si="1"/>
        <v>-100</v>
      </c>
      <c r="J31" s="380">
        <v>550</v>
      </c>
      <c r="K31" s="326"/>
      <c r="L31" s="380">
        <v>550</v>
      </c>
      <c r="M31" s="326"/>
      <c r="N31" s="329">
        <f t="shared" si="2"/>
        <v>0</v>
      </c>
      <c r="O31" s="579">
        <f t="shared" si="3"/>
        <v>0</v>
      </c>
      <c r="P31" s="354"/>
    </row>
    <row r="32" spans="1:25" ht="12.75" customHeight="1" x14ac:dyDescent="0.2">
      <c r="A32" s="611" t="s">
        <v>232</v>
      </c>
      <c r="B32" s="251">
        <v>875</v>
      </c>
      <c r="C32" s="271"/>
      <c r="D32" s="251">
        <v>1200</v>
      </c>
      <c r="E32" s="251"/>
      <c r="F32" s="251">
        <v>1200</v>
      </c>
      <c r="G32" s="251"/>
      <c r="H32" s="329">
        <f t="shared" si="0"/>
        <v>0</v>
      </c>
      <c r="I32" s="271">
        <f t="shared" si="1"/>
        <v>325</v>
      </c>
      <c r="J32" s="380">
        <v>1200</v>
      </c>
      <c r="K32" s="251"/>
      <c r="L32" s="380">
        <v>1200</v>
      </c>
      <c r="M32" s="251"/>
      <c r="N32" s="329">
        <f t="shared" si="2"/>
        <v>0</v>
      </c>
      <c r="O32" s="579">
        <f t="shared" si="3"/>
        <v>0</v>
      </c>
      <c r="P32" s="354"/>
    </row>
    <row r="33" spans="1:16" ht="12.75" customHeight="1" x14ac:dyDescent="0.2">
      <c r="A33" s="610" t="s">
        <v>233</v>
      </c>
      <c r="B33" s="251">
        <v>1280</v>
      </c>
      <c r="C33" s="271"/>
      <c r="D33" s="251">
        <v>1400</v>
      </c>
      <c r="E33" s="251"/>
      <c r="F33" s="251">
        <v>1500</v>
      </c>
      <c r="G33" s="251"/>
      <c r="H33" s="329">
        <f t="shared" si="0"/>
        <v>100</v>
      </c>
      <c r="I33" s="271">
        <f t="shared" si="1"/>
        <v>220</v>
      </c>
      <c r="J33" s="380">
        <v>1350</v>
      </c>
      <c r="K33" s="251"/>
      <c r="L33" s="380">
        <v>1450</v>
      </c>
      <c r="M33" s="251"/>
      <c r="N33" s="329">
        <f t="shared" si="2"/>
        <v>100</v>
      </c>
      <c r="O33" s="579">
        <f t="shared" si="3"/>
        <v>-50</v>
      </c>
      <c r="P33" s="354"/>
    </row>
    <row r="34" spans="1:16" ht="12.75" customHeight="1" x14ac:dyDescent="0.2">
      <c r="A34" s="610" t="s">
        <v>429</v>
      </c>
      <c r="B34" s="251">
        <v>159</v>
      </c>
      <c r="C34" s="271"/>
      <c r="D34" s="251">
        <v>150</v>
      </c>
      <c r="E34" s="251"/>
      <c r="F34" s="251">
        <v>150</v>
      </c>
      <c r="G34" s="251"/>
      <c r="H34" s="329">
        <f t="shared" si="0"/>
        <v>0</v>
      </c>
      <c r="I34" s="271">
        <f t="shared" si="1"/>
        <v>-9</v>
      </c>
      <c r="J34" s="380">
        <v>150</v>
      </c>
      <c r="K34" s="251"/>
      <c r="L34" s="380">
        <v>150</v>
      </c>
      <c r="M34" s="251"/>
      <c r="N34" s="329">
        <f t="shared" si="2"/>
        <v>0</v>
      </c>
      <c r="O34" s="579">
        <f t="shared" si="3"/>
        <v>0</v>
      </c>
      <c r="P34" s="354"/>
    </row>
    <row r="35" spans="1:16" ht="12.75" customHeight="1" x14ac:dyDescent="0.2">
      <c r="A35" s="610" t="s">
        <v>234</v>
      </c>
      <c r="B35" s="326">
        <v>662</v>
      </c>
      <c r="C35" s="271"/>
      <c r="D35" s="326">
        <v>685</v>
      </c>
      <c r="E35" s="326"/>
      <c r="F35" s="326">
        <v>685</v>
      </c>
      <c r="G35" s="326"/>
      <c r="H35" s="329">
        <f t="shared" si="0"/>
        <v>0</v>
      </c>
      <c r="I35" s="271">
        <f t="shared" si="1"/>
        <v>23</v>
      </c>
      <c r="J35" s="380">
        <v>685</v>
      </c>
      <c r="K35" s="326"/>
      <c r="L35" s="380">
        <v>685</v>
      </c>
      <c r="M35" s="326"/>
      <c r="N35" s="329">
        <f t="shared" si="2"/>
        <v>0</v>
      </c>
      <c r="O35" s="579">
        <f t="shared" si="3"/>
        <v>0</v>
      </c>
      <c r="P35" s="354"/>
    </row>
    <row r="36" spans="1:16" ht="12.75" customHeight="1" x14ac:dyDescent="0.2">
      <c r="A36" s="610" t="s">
        <v>280</v>
      </c>
      <c r="B36" s="326">
        <v>210</v>
      </c>
      <c r="C36" s="271"/>
      <c r="D36" s="326">
        <v>220</v>
      </c>
      <c r="E36" s="326"/>
      <c r="F36" s="326">
        <v>220</v>
      </c>
      <c r="G36" s="326"/>
      <c r="H36" s="329">
        <f t="shared" si="0"/>
        <v>0</v>
      </c>
      <c r="I36" s="271">
        <f t="shared" si="1"/>
        <v>10</v>
      </c>
      <c r="J36" s="380">
        <v>220</v>
      </c>
      <c r="K36" s="326"/>
      <c r="L36" s="380">
        <v>220</v>
      </c>
      <c r="M36" s="326"/>
      <c r="N36" s="329">
        <f t="shared" si="2"/>
        <v>0</v>
      </c>
      <c r="O36" s="579">
        <f t="shared" si="3"/>
        <v>0</v>
      </c>
      <c r="P36" s="354"/>
    </row>
    <row r="37" spans="1:16" ht="12.75" customHeight="1" x14ac:dyDescent="0.2">
      <c r="A37" s="610" t="s">
        <v>270</v>
      </c>
      <c r="B37" s="326">
        <v>188</v>
      </c>
      <c r="C37" s="271"/>
      <c r="D37" s="326">
        <v>150</v>
      </c>
      <c r="E37" s="326"/>
      <c r="F37" s="326">
        <v>150</v>
      </c>
      <c r="G37" s="326"/>
      <c r="H37" s="329">
        <f t="shared" si="0"/>
        <v>0</v>
      </c>
      <c r="I37" s="271">
        <f t="shared" si="1"/>
        <v>-38</v>
      </c>
      <c r="J37" s="380">
        <v>160</v>
      </c>
      <c r="K37" s="326"/>
      <c r="L37" s="380">
        <v>160</v>
      </c>
      <c r="M37" s="326"/>
      <c r="N37" s="329">
        <f t="shared" si="2"/>
        <v>0</v>
      </c>
      <c r="O37" s="579">
        <f t="shared" si="3"/>
        <v>10</v>
      </c>
      <c r="P37" s="354"/>
    </row>
    <row r="38" spans="1:16" ht="12.75" customHeight="1" x14ac:dyDescent="0.2">
      <c r="A38" s="610" t="s">
        <v>290</v>
      </c>
      <c r="B38" s="326">
        <v>600</v>
      </c>
      <c r="C38" s="271"/>
      <c r="D38" s="326">
        <v>650</v>
      </c>
      <c r="E38" s="326"/>
      <c r="F38" s="326">
        <v>650</v>
      </c>
      <c r="G38" s="326"/>
      <c r="H38" s="329">
        <f t="shared" si="0"/>
        <v>0</v>
      </c>
      <c r="I38" s="271">
        <f t="shared" si="1"/>
        <v>50</v>
      </c>
      <c r="J38" s="380">
        <v>650</v>
      </c>
      <c r="K38" s="326"/>
      <c r="L38" s="380">
        <v>650</v>
      </c>
      <c r="M38" s="326"/>
      <c r="N38" s="329">
        <f t="shared" si="2"/>
        <v>0</v>
      </c>
      <c r="O38" s="579">
        <f t="shared" si="3"/>
        <v>0</v>
      </c>
      <c r="P38" s="354"/>
    </row>
    <row r="39" spans="1:16" ht="12.75" customHeight="1" x14ac:dyDescent="0.2">
      <c r="A39" s="610" t="s">
        <v>235</v>
      </c>
      <c r="B39" s="326">
        <v>150</v>
      </c>
      <c r="C39" s="271"/>
      <c r="D39" s="326">
        <v>180</v>
      </c>
      <c r="E39" s="326"/>
      <c r="F39" s="326">
        <v>180</v>
      </c>
      <c r="G39" s="326"/>
      <c r="H39" s="329">
        <f t="shared" si="0"/>
        <v>0</v>
      </c>
      <c r="I39" s="271">
        <f t="shared" si="1"/>
        <v>30</v>
      </c>
      <c r="J39" s="380">
        <v>180</v>
      </c>
      <c r="K39" s="326"/>
      <c r="L39" s="380">
        <v>180</v>
      </c>
      <c r="M39" s="326"/>
      <c r="N39" s="329">
        <f t="shared" si="2"/>
        <v>0</v>
      </c>
      <c r="O39" s="579">
        <f t="shared" si="3"/>
        <v>0</v>
      </c>
      <c r="P39" s="354"/>
    </row>
    <row r="40" spans="1:16" ht="12.75" customHeight="1" x14ac:dyDescent="0.2">
      <c r="A40" s="610" t="s">
        <v>236</v>
      </c>
      <c r="B40" s="326">
        <v>439</v>
      </c>
      <c r="C40" s="271"/>
      <c r="D40" s="326">
        <v>440</v>
      </c>
      <c r="E40" s="326"/>
      <c r="F40" s="326">
        <v>440</v>
      </c>
      <c r="G40" s="326"/>
      <c r="H40" s="329">
        <f t="shared" si="0"/>
        <v>0</v>
      </c>
      <c r="I40" s="271">
        <f t="shared" si="1"/>
        <v>1</v>
      </c>
      <c r="J40" s="380">
        <v>430</v>
      </c>
      <c r="K40" s="326"/>
      <c r="L40" s="380">
        <v>430</v>
      </c>
      <c r="M40" s="326"/>
      <c r="N40" s="329">
        <f t="shared" si="2"/>
        <v>0</v>
      </c>
      <c r="O40" s="579">
        <f t="shared" si="3"/>
        <v>-10</v>
      </c>
      <c r="P40" s="354"/>
    </row>
    <row r="41" spans="1:16" ht="12.75" customHeight="1" x14ac:dyDescent="0.2">
      <c r="A41" s="610" t="s">
        <v>237</v>
      </c>
      <c r="B41" s="326">
        <v>50</v>
      </c>
      <c r="C41" s="271"/>
      <c r="D41" s="326">
        <v>50</v>
      </c>
      <c r="E41" s="326"/>
      <c r="F41" s="326">
        <v>50</v>
      </c>
      <c r="G41" s="326"/>
      <c r="H41" s="329">
        <f t="shared" si="0"/>
        <v>0</v>
      </c>
      <c r="I41" s="271">
        <f t="shared" si="1"/>
        <v>0</v>
      </c>
      <c r="J41" s="380">
        <v>50</v>
      </c>
      <c r="K41" s="326"/>
      <c r="L41" s="380">
        <v>50</v>
      </c>
      <c r="M41" s="326"/>
      <c r="N41" s="329">
        <f t="shared" si="2"/>
        <v>0</v>
      </c>
      <c r="O41" s="579">
        <f t="shared" si="3"/>
        <v>0</v>
      </c>
      <c r="P41" s="354"/>
    </row>
    <row r="42" spans="1:16" ht="12.75" customHeight="1" x14ac:dyDescent="0.2">
      <c r="A42" s="610" t="s">
        <v>238</v>
      </c>
      <c r="B42" s="326">
        <v>360</v>
      </c>
      <c r="C42" s="271"/>
      <c r="D42" s="326">
        <v>400</v>
      </c>
      <c r="E42" s="326"/>
      <c r="F42" s="326">
        <v>350</v>
      </c>
      <c r="G42" s="326"/>
      <c r="H42" s="329">
        <f t="shared" si="0"/>
        <v>-50</v>
      </c>
      <c r="I42" s="271">
        <f t="shared" si="1"/>
        <v>-10</v>
      </c>
      <c r="J42" s="380">
        <v>410</v>
      </c>
      <c r="K42" s="326"/>
      <c r="L42" s="380">
        <v>360</v>
      </c>
      <c r="M42" s="326"/>
      <c r="N42" s="329">
        <f t="shared" si="2"/>
        <v>-50</v>
      </c>
      <c r="O42" s="579">
        <f t="shared" si="3"/>
        <v>10</v>
      </c>
      <c r="P42" s="354"/>
    </row>
    <row r="43" spans="1:16" ht="12.75" customHeight="1" x14ac:dyDescent="0.2">
      <c r="A43" s="610" t="s">
        <v>279</v>
      </c>
      <c r="B43" s="326">
        <v>85</v>
      </c>
      <c r="C43" s="271"/>
      <c r="D43" s="326">
        <v>100</v>
      </c>
      <c r="E43" s="326"/>
      <c r="F43" s="326">
        <v>100</v>
      </c>
      <c r="G43" s="326"/>
      <c r="H43" s="329">
        <f t="shared" si="0"/>
        <v>0</v>
      </c>
      <c r="I43" s="271">
        <f t="shared" si="1"/>
        <v>15</v>
      </c>
      <c r="J43" s="380">
        <v>100</v>
      </c>
      <c r="K43" s="326"/>
      <c r="L43" s="380">
        <v>100</v>
      </c>
      <c r="M43" s="326"/>
      <c r="N43" s="329">
        <f t="shared" si="2"/>
        <v>0</v>
      </c>
      <c r="O43" s="579">
        <f t="shared" si="3"/>
        <v>0</v>
      </c>
      <c r="P43" s="354"/>
    </row>
    <row r="44" spans="1:16" ht="12.75" customHeight="1" x14ac:dyDescent="0.2">
      <c r="A44" s="610" t="s">
        <v>239</v>
      </c>
      <c r="B44" s="326">
        <v>560</v>
      </c>
      <c r="C44" s="271"/>
      <c r="D44" s="326">
        <v>700</v>
      </c>
      <c r="E44" s="326"/>
      <c r="F44" s="326">
        <v>700</v>
      </c>
      <c r="G44" s="326"/>
      <c r="H44" s="329">
        <f t="shared" si="0"/>
        <v>0</v>
      </c>
      <c r="I44" s="271">
        <f t="shared" si="1"/>
        <v>140</v>
      </c>
      <c r="J44" s="380">
        <v>750</v>
      </c>
      <c r="K44" s="326"/>
      <c r="L44" s="380">
        <v>600</v>
      </c>
      <c r="M44" s="326"/>
      <c r="N44" s="329">
        <f t="shared" si="2"/>
        <v>-150</v>
      </c>
      <c r="O44" s="579">
        <f t="shared" si="3"/>
        <v>-100</v>
      </c>
      <c r="P44" s="354"/>
    </row>
    <row r="45" spans="1:16" ht="12.75" customHeight="1" x14ac:dyDescent="0.2">
      <c r="A45" s="610" t="s">
        <v>240</v>
      </c>
      <c r="B45" s="251">
        <v>1150</v>
      </c>
      <c r="C45" s="271"/>
      <c r="D45" s="251">
        <v>1200</v>
      </c>
      <c r="E45" s="251"/>
      <c r="F45" s="251">
        <v>1200</v>
      </c>
      <c r="G45" s="251"/>
      <c r="H45" s="329">
        <f t="shared" si="0"/>
        <v>0</v>
      </c>
      <c r="I45" s="271">
        <f t="shared" si="1"/>
        <v>50</v>
      </c>
      <c r="J45" s="380">
        <v>1200</v>
      </c>
      <c r="K45" s="251"/>
      <c r="L45" s="380">
        <v>1200</v>
      </c>
      <c r="M45" s="251"/>
      <c r="N45" s="329">
        <f t="shared" si="2"/>
        <v>0</v>
      </c>
      <c r="O45" s="579">
        <f t="shared" si="3"/>
        <v>0</v>
      </c>
      <c r="P45" s="354"/>
    </row>
    <row r="46" spans="1:16" ht="12.75" customHeight="1" x14ac:dyDescent="0.2">
      <c r="A46" s="610" t="s">
        <v>241</v>
      </c>
      <c r="B46" s="326">
        <v>300</v>
      </c>
      <c r="C46" s="271"/>
      <c r="D46" s="326">
        <v>800</v>
      </c>
      <c r="E46" s="251"/>
      <c r="F46" s="326">
        <v>800</v>
      </c>
      <c r="G46" s="326"/>
      <c r="H46" s="329">
        <f t="shared" si="0"/>
        <v>0</v>
      </c>
      <c r="I46" s="271">
        <f t="shared" si="1"/>
        <v>500</v>
      </c>
      <c r="J46" s="380">
        <v>700</v>
      </c>
      <c r="K46" s="251"/>
      <c r="L46" s="380">
        <v>700</v>
      </c>
      <c r="M46" s="326"/>
      <c r="N46" s="329">
        <f t="shared" si="2"/>
        <v>0</v>
      </c>
      <c r="O46" s="579">
        <f t="shared" si="3"/>
        <v>-100</v>
      </c>
      <c r="P46" s="354"/>
    </row>
    <row r="47" spans="1:16" ht="12.75" customHeight="1" x14ac:dyDescent="0.2">
      <c r="A47" s="610" t="s">
        <v>242</v>
      </c>
      <c r="B47" s="326">
        <v>759</v>
      </c>
      <c r="C47" s="271"/>
      <c r="D47" s="326">
        <v>800</v>
      </c>
      <c r="E47" s="326"/>
      <c r="F47" s="326">
        <v>750</v>
      </c>
      <c r="G47" s="326"/>
      <c r="H47" s="329">
        <f t="shared" si="0"/>
        <v>-50</v>
      </c>
      <c r="I47" s="271">
        <f t="shared" si="1"/>
        <v>-9</v>
      </c>
      <c r="J47" s="380">
        <v>820</v>
      </c>
      <c r="K47" s="326"/>
      <c r="L47" s="380">
        <v>800</v>
      </c>
      <c r="M47" s="326"/>
      <c r="N47" s="329">
        <f t="shared" si="2"/>
        <v>-20</v>
      </c>
      <c r="O47" s="579">
        <f t="shared" si="3"/>
        <v>50</v>
      </c>
      <c r="P47" s="354"/>
    </row>
    <row r="48" spans="1:16" ht="12.75" customHeight="1" x14ac:dyDescent="0.2">
      <c r="A48" s="610" t="s">
        <v>243</v>
      </c>
      <c r="B48" s="326">
        <v>700</v>
      </c>
      <c r="C48" s="271"/>
      <c r="D48" s="326">
        <v>700</v>
      </c>
      <c r="E48" s="326"/>
      <c r="F48" s="326">
        <v>700</v>
      </c>
      <c r="G48" s="326"/>
      <c r="H48" s="329">
        <f t="shared" si="0"/>
        <v>0</v>
      </c>
      <c r="I48" s="271">
        <f t="shared" si="1"/>
        <v>0</v>
      </c>
      <c r="J48" s="380">
        <v>760</v>
      </c>
      <c r="K48" s="326"/>
      <c r="L48" s="380">
        <v>760</v>
      </c>
      <c r="M48" s="326"/>
      <c r="N48" s="329">
        <f t="shared" si="2"/>
        <v>0</v>
      </c>
      <c r="O48" s="579">
        <f t="shared" si="3"/>
        <v>60</v>
      </c>
      <c r="P48" s="354"/>
    </row>
    <row r="49" spans="1:16" ht="12.75" customHeight="1" x14ac:dyDescent="0.2">
      <c r="A49" s="610" t="s">
        <v>244</v>
      </c>
      <c r="B49" s="380">
        <v>1260</v>
      </c>
      <c r="C49" s="271"/>
      <c r="D49" s="251">
        <v>1150</v>
      </c>
      <c r="E49" s="326"/>
      <c r="F49" s="251">
        <v>1050</v>
      </c>
      <c r="G49" s="251"/>
      <c r="H49" s="329">
        <f t="shared" si="0"/>
        <v>-100</v>
      </c>
      <c r="I49" s="271">
        <f t="shared" si="1"/>
        <v>-210</v>
      </c>
      <c r="J49" s="380">
        <v>1200</v>
      </c>
      <c r="K49" s="326"/>
      <c r="L49" s="380">
        <v>1100</v>
      </c>
      <c r="M49" s="251"/>
      <c r="N49" s="329">
        <f t="shared" si="2"/>
        <v>-100</v>
      </c>
      <c r="O49" s="579">
        <f t="shared" si="3"/>
        <v>50</v>
      </c>
      <c r="P49" s="354"/>
    </row>
    <row r="50" spans="1:16" ht="12.75" customHeight="1" x14ac:dyDescent="0.2">
      <c r="A50" s="610" t="s">
        <v>341</v>
      </c>
      <c r="B50" s="326">
        <v>109</v>
      </c>
      <c r="C50" s="271"/>
      <c r="D50" s="326">
        <v>110</v>
      </c>
      <c r="E50" s="326"/>
      <c r="F50" s="326">
        <v>110</v>
      </c>
      <c r="G50" s="326"/>
      <c r="H50" s="329">
        <f t="shared" si="0"/>
        <v>0</v>
      </c>
      <c r="I50" s="271">
        <f t="shared" si="1"/>
        <v>1</v>
      </c>
      <c r="J50" s="380">
        <v>100</v>
      </c>
      <c r="K50" s="326"/>
      <c r="L50" s="380">
        <v>100</v>
      </c>
      <c r="M50" s="326"/>
      <c r="N50" s="329">
        <f t="shared" si="2"/>
        <v>0</v>
      </c>
      <c r="O50" s="579">
        <f t="shared" si="3"/>
        <v>-10</v>
      </c>
      <c r="P50" s="354"/>
    </row>
    <row r="51" spans="1:16" ht="12.75" customHeight="1" x14ac:dyDescent="0.2">
      <c r="A51" s="612" t="s">
        <v>278</v>
      </c>
      <c r="B51" s="326">
        <v>400</v>
      </c>
      <c r="C51" s="271"/>
      <c r="D51" s="326">
        <v>400</v>
      </c>
      <c r="E51" s="326"/>
      <c r="F51" s="326">
        <v>400</v>
      </c>
      <c r="G51" s="326"/>
      <c r="H51" s="329">
        <f t="shared" si="0"/>
        <v>0</v>
      </c>
      <c r="I51" s="271">
        <f t="shared" si="1"/>
        <v>0</v>
      </c>
      <c r="J51" s="380">
        <v>425</v>
      </c>
      <c r="K51" s="326"/>
      <c r="L51" s="380">
        <v>425</v>
      </c>
      <c r="M51" s="326"/>
      <c r="N51" s="329">
        <f t="shared" si="2"/>
        <v>0</v>
      </c>
      <c r="O51" s="579">
        <f t="shared" si="3"/>
        <v>25</v>
      </c>
      <c r="P51" s="354"/>
    </row>
    <row r="52" spans="1:16" ht="12.75" customHeight="1" x14ac:dyDescent="0.2">
      <c r="A52" s="610" t="s">
        <v>245</v>
      </c>
      <c r="B52" s="251">
        <v>2100</v>
      </c>
      <c r="C52" s="271"/>
      <c r="D52" s="251">
        <v>2200</v>
      </c>
      <c r="E52" s="251"/>
      <c r="F52" s="251">
        <v>2200</v>
      </c>
      <c r="G52" s="251"/>
      <c r="H52" s="329">
        <f t="shared" si="0"/>
        <v>0</v>
      </c>
      <c r="I52" s="271">
        <f t="shared" si="1"/>
        <v>100</v>
      </c>
      <c r="J52" s="380">
        <v>2200</v>
      </c>
      <c r="K52" s="251"/>
      <c r="L52" s="380">
        <v>2200</v>
      </c>
      <c r="M52" s="251"/>
      <c r="N52" s="329">
        <f t="shared" si="2"/>
        <v>0</v>
      </c>
      <c r="O52" s="579">
        <f t="shared" si="3"/>
        <v>0</v>
      </c>
      <c r="P52" s="354"/>
    </row>
    <row r="53" spans="1:16" ht="12.75" customHeight="1" x14ac:dyDescent="0.2">
      <c r="A53" s="610" t="s">
        <v>351</v>
      </c>
      <c r="B53" s="326">
        <v>200</v>
      </c>
      <c r="C53" s="271"/>
      <c r="D53" s="326">
        <v>250</v>
      </c>
      <c r="E53" s="251"/>
      <c r="F53" s="326">
        <v>250</v>
      </c>
      <c r="G53" s="326"/>
      <c r="H53" s="329">
        <f t="shared" si="0"/>
        <v>0</v>
      </c>
      <c r="I53" s="271">
        <f t="shared" si="1"/>
        <v>50</v>
      </c>
      <c r="J53" s="380">
        <v>250</v>
      </c>
      <c r="K53" s="251"/>
      <c r="L53" s="380">
        <v>250</v>
      </c>
      <c r="M53" s="326"/>
      <c r="N53" s="329">
        <f t="shared" si="2"/>
        <v>0</v>
      </c>
      <c r="O53" s="579">
        <f t="shared" si="3"/>
        <v>0</v>
      </c>
      <c r="P53" s="354"/>
    </row>
    <row r="54" spans="1:16" ht="12.75" customHeight="1" x14ac:dyDescent="0.2">
      <c r="A54" s="610" t="s">
        <v>342</v>
      </c>
      <c r="B54" s="326">
        <v>25</v>
      </c>
      <c r="C54" s="271"/>
      <c r="D54" s="326">
        <v>100</v>
      </c>
      <c r="E54" s="251"/>
      <c r="F54" s="326">
        <v>100</v>
      </c>
      <c r="G54" s="326"/>
      <c r="H54" s="329">
        <f t="shared" si="0"/>
        <v>0</v>
      </c>
      <c r="I54" s="271">
        <f t="shared" si="1"/>
        <v>75</v>
      </c>
      <c r="J54" s="380">
        <v>110</v>
      </c>
      <c r="K54" s="251"/>
      <c r="L54" s="380">
        <v>110</v>
      </c>
      <c r="M54" s="326"/>
      <c r="N54" s="329">
        <f t="shared" si="2"/>
        <v>0</v>
      </c>
      <c r="O54" s="579">
        <f t="shared" si="3"/>
        <v>10</v>
      </c>
      <c r="P54" s="354"/>
    </row>
    <row r="55" spans="1:16" ht="12.75" customHeight="1" x14ac:dyDescent="0.2">
      <c r="A55" s="610" t="s">
        <v>248</v>
      </c>
      <c r="B55" s="326">
        <v>205</v>
      </c>
      <c r="C55" s="271"/>
      <c r="D55" s="326">
        <v>230</v>
      </c>
      <c r="E55" s="251"/>
      <c r="F55" s="326">
        <v>200</v>
      </c>
      <c r="G55" s="326"/>
      <c r="H55" s="329">
        <f t="shared" si="0"/>
        <v>-30</v>
      </c>
      <c r="I55" s="271">
        <f t="shared" si="1"/>
        <v>-5</v>
      </c>
      <c r="J55" s="380">
        <v>250</v>
      </c>
      <c r="K55" s="251"/>
      <c r="L55" s="380">
        <v>220</v>
      </c>
      <c r="M55" s="326"/>
      <c r="N55" s="329">
        <f t="shared" si="2"/>
        <v>-30</v>
      </c>
      <c r="O55" s="579">
        <f t="shared" si="3"/>
        <v>20</v>
      </c>
      <c r="P55" s="354"/>
    </row>
    <row r="56" spans="1:16" ht="12.75" customHeight="1" x14ac:dyDescent="0.2">
      <c r="A56" s="610" t="s">
        <v>249</v>
      </c>
      <c r="B56" s="324">
        <v>2950</v>
      </c>
      <c r="C56" s="271"/>
      <c r="D56" s="324">
        <v>3200</v>
      </c>
      <c r="E56" s="324"/>
      <c r="F56" s="324">
        <v>3400</v>
      </c>
      <c r="G56" s="324"/>
      <c r="H56" s="398">
        <f t="shared" si="0"/>
        <v>200</v>
      </c>
      <c r="I56" s="271">
        <f t="shared" si="1"/>
        <v>450</v>
      </c>
      <c r="J56" s="674">
        <v>3100</v>
      </c>
      <c r="K56" s="324"/>
      <c r="L56" s="674">
        <v>3300</v>
      </c>
      <c r="M56" s="324"/>
      <c r="N56" s="398">
        <f t="shared" si="2"/>
        <v>200</v>
      </c>
      <c r="O56" s="579">
        <f t="shared" si="3"/>
        <v>-100</v>
      </c>
      <c r="P56" s="354"/>
    </row>
    <row r="57" spans="1:16" ht="12.75" customHeight="1" x14ac:dyDescent="0.2">
      <c r="A57" s="610" t="s">
        <v>352</v>
      </c>
      <c r="B57" s="326">
        <v>153</v>
      </c>
      <c r="C57" s="271"/>
      <c r="D57" s="326">
        <v>200</v>
      </c>
      <c r="E57" s="251"/>
      <c r="F57" s="326">
        <v>200</v>
      </c>
      <c r="G57" s="326"/>
      <c r="H57" s="329">
        <f t="shared" si="0"/>
        <v>0</v>
      </c>
      <c r="I57" s="271">
        <f t="shared" si="1"/>
        <v>47</v>
      </c>
      <c r="J57" s="380">
        <v>200</v>
      </c>
      <c r="K57" s="251"/>
      <c r="L57" s="380">
        <v>200</v>
      </c>
      <c r="M57" s="326"/>
      <c r="N57" s="329">
        <f t="shared" si="2"/>
        <v>0</v>
      </c>
      <c r="O57" s="579">
        <f t="shared" si="3"/>
        <v>0</v>
      </c>
      <c r="P57" s="354"/>
    </row>
    <row r="58" spans="1:16" ht="12.75" customHeight="1" x14ac:dyDescent="0.2">
      <c r="A58" s="610" t="s">
        <v>250</v>
      </c>
      <c r="B58" s="326">
        <v>191</v>
      </c>
      <c r="C58" s="271"/>
      <c r="D58" s="326">
        <v>200</v>
      </c>
      <c r="E58" s="326"/>
      <c r="F58" s="326">
        <v>200</v>
      </c>
      <c r="G58" s="326"/>
      <c r="H58" s="329">
        <f t="shared" si="0"/>
        <v>0</v>
      </c>
      <c r="I58" s="271">
        <f t="shared" si="1"/>
        <v>9</v>
      </c>
      <c r="J58" s="380">
        <v>220</v>
      </c>
      <c r="K58" s="326"/>
      <c r="L58" s="380">
        <v>220</v>
      </c>
      <c r="M58" s="326"/>
      <c r="N58" s="329">
        <f t="shared" si="2"/>
        <v>0</v>
      </c>
      <c r="O58" s="579">
        <f t="shared" si="3"/>
        <v>20</v>
      </c>
      <c r="P58" s="354"/>
    </row>
    <row r="59" spans="1:16" ht="12.75" customHeight="1" x14ac:dyDescent="0.2">
      <c r="A59" s="610" t="s">
        <v>277</v>
      </c>
      <c r="B59" s="251">
        <v>1200</v>
      </c>
      <c r="C59" s="271"/>
      <c r="D59" s="251">
        <v>1400</v>
      </c>
      <c r="E59" s="251"/>
      <c r="F59" s="251">
        <v>1300</v>
      </c>
      <c r="G59" s="251"/>
      <c r="H59" s="329">
        <f t="shared" si="0"/>
        <v>-100</v>
      </c>
      <c r="I59" s="271">
        <f t="shared" si="1"/>
        <v>100</v>
      </c>
      <c r="J59" s="380">
        <v>1400</v>
      </c>
      <c r="K59" s="251"/>
      <c r="L59" s="380">
        <v>1300</v>
      </c>
      <c r="M59" s="251"/>
      <c r="N59" s="329">
        <f t="shared" si="2"/>
        <v>-100</v>
      </c>
      <c r="O59" s="579">
        <f t="shared" si="3"/>
        <v>0</v>
      </c>
      <c r="P59" s="354"/>
    </row>
    <row r="60" spans="1:16" ht="12.75" customHeight="1" x14ac:dyDescent="0.2">
      <c r="A60" s="610" t="s">
        <v>269</v>
      </c>
      <c r="B60" s="251">
        <v>1250</v>
      </c>
      <c r="C60" s="271"/>
      <c r="D60" s="251">
        <v>1250</v>
      </c>
      <c r="E60" s="251"/>
      <c r="F60" s="251">
        <v>1250</v>
      </c>
      <c r="G60" s="251"/>
      <c r="H60" s="329">
        <f t="shared" si="0"/>
        <v>0</v>
      </c>
      <c r="I60" s="271">
        <f t="shared" si="1"/>
        <v>0</v>
      </c>
      <c r="J60" s="380">
        <v>1250</v>
      </c>
      <c r="K60" s="251"/>
      <c r="L60" s="380">
        <v>1100</v>
      </c>
      <c r="M60" s="251"/>
      <c r="N60" s="329">
        <f t="shared" si="2"/>
        <v>-150</v>
      </c>
      <c r="O60" s="579">
        <f t="shared" si="3"/>
        <v>-150</v>
      </c>
      <c r="P60" s="354"/>
    </row>
    <row r="61" spans="1:16" ht="12.75" customHeight="1" x14ac:dyDescent="0.2">
      <c r="A61" s="610" t="s">
        <v>251</v>
      </c>
      <c r="B61" s="326">
        <v>400</v>
      </c>
      <c r="C61" s="271"/>
      <c r="D61" s="326">
        <v>420</v>
      </c>
      <c r="E61" s="326"/>
      <c r="F61" s="326">
        <v>420</v>
      </c>
      <c r="G61" s="326"/>
      <c r="H61" s="329">
        <f t="shared" si="0"/>
        <v>0</v>
      </c>
      <c r="I61" s="271">
        <f t="shared" si="1"/>
        <v>20</v>
      </c>
      <c r="J61" s="380">
        <v>420</v>
      </c>
      <c r="K61" s="326"/>
      <c r="L61" s="380">
        <v>420</v>
      </c>
      <c r="M61" s="326"/>
      <c r="N61" s="329">
        <f t="shared" si="2"/>
        <v>0</v>
      </c>
      <c r="O61" s="579">
        <f t="shared" si="3"/>
        <v>0</v>
      </c>
      <c r="P61" s="354"/>
    </row>
    <row r="62" spans="1:16" ht="12.75" customHeight="1" x14ac:dyDescent="0.2">
      <c r="A62" s="610" t="s">
        <v>276</v>
      </c>
      <c r="B62" s="326">
        <v>381</v>
      </c>
      <c r="C62" s="271"/>
      <c r="D62" s="326">
        <v>375</v>
      </c>
      <c r="E62" s="326"/>
      <c r="F62" s="326">
        <v>375</v>
      </c>
      <c r="G62" s="326"/>
      <c r="H62" s="329">
        <f t="shared" si="0"/>
        <v>0</v>
      </c>
      <c r="I62" s="271">
        <f t="shared" si="1"/>
        <v>-6</v>
      </c>
      <c r="J62" s="380">
        <v>375</v>
      </c>
      <c r="K62" s="326"/>
      <c r="L62" s="380">
        <v>375</v>
      </c>
      <c r="M62" s="326"/>
      <c r="N62" s="329">
        <f t="shared" si="2"/>
        <v>0</v>
      </c>
      <c r="O62" s="579">
        <f t="shared" si="3"/>
        <v>0</v>
      </c>
      <c r="P62" s="354"/>
    </row>
    <row r="63" spans="1:16" ht="12.75" customHeight="1" x14ac:dyDescent="0.2">
      <c r="A63" s="610" t="s">
        <v>335</v>
      </c>
      <c r="B63" s="326">
        <v>500</v>
      </c>
      <c r="C63" s="271"/>
      <c r="D63" s="326">
        <v>525</v>
      </c>
      <c r="E63" s="326"/>
      <c r="F63" s="326">
        <v>525</v>
      </c>
      <c r="G63" s="326"/>
      <c r="H63" s="329">
        <f t="shared" si="0"/>
        <v>0</v>
      </c>
      <c r="I63" s="271">
        <f t="shared" si="1"/>
        <v>25</v>
      </c>
      <c r="J63" s="380">
        <v>525</v>
      </c>
      <c r="K63" s="326"/>
      <c r="L63" s="380">
        <v>525</v>
      </c>
      <c r="M63" s="326"/>
      <c r="N63" s="329">
        <f t="shared" si="2"/>
        <v>0</v>
      </c>
      <c r="O63" s="579">
        <f t="shared" si="3"/>
        <v>0</v>
      </c>
      <c r="P63" s="354"/>
    </row>
    <row r="64" spans="1:16" ht="12.75" customHeight="1" x14ac:dyDescent="0.2">
      <c r="A64" s="610" t="s">
        <v>268</v>
      </c>
      <c r="B64" s="251">
        <v>1000</v>
      </c>
      <c r="C64" s="271"/>
      <c r="D64" s="251">
        <v>1000</v>
      </c>
      <c r="E64" s="251"/>
      <c r="F64" s="251">
        <v>1000</v>
      </c>
      <c r="G64" s="251"/>
      <c r="H64" s="329">
        <f t="shared" si="0"/>
        <v>0</v>
      </c>
      <c r="I64" s="271">
        <f t="shared" si="1"/>
        <v>0</v>
      </c>
      <c r="J64" s="380">
        <v>1025</v>
      </c>
      <c r="K64" s="251"/>
      <c r="L64" s="380">
        <v>1025</v>
      </c>
      <c r="M64" s="251"/>
      <c r="N64" s="329">
        <f t="shared" si="2"/>
        <v>0</v>
      </c>
      <c r="O64" s="579">
        <f t="shared" si="3"/>
        <v>25</v>
      </c>
      <c r="P64" s="354"/>
    </row>
    <row r="65" spans="1:16" ht="12.75" customHeight="1" x14ac:dyDescent="0.2">
      <c r="A65" s="610" t="s">
        <v>252</v>
      </c>
      <c r="B65" s="251">
        <v>147</v>
      </c>
      <c r="C65" s="271"/>
      <c r="D65" s="251">
        <v>650</v>
      </c>
      <c r="E65" s="251"/>
      <c r="F65" s="251">
        <v>700</v>
      </c>
      <c r="G65" s="251"/>
      <c r="H65" s="329">
        <f t="shared" si="0"/>
        <v>50</v>
      </c>
      <c r="I65" s="271">
        <f t="shared" si="1"/>
        <v>553</v>
      </c>
      <c r="J65" s="380">
        <v>300</v>
      </c>
      <c r="K65" s="251"/>
      <c r="L65" s="380">
        <v>500</v>
      </c>
      <c r="M65" s="251"/>
      <c r="N65" s="329">
        <f t="shared" si="2"/>
        <v>200</v>
      </c>
      <c r="O65" s="579">
        <f t="shared" si="3"/>
        <v>-200</v>
      </c>
      <c r="P65" s="354"/>
    </row>
    <row r="66" spans="1:16" s="308" customFormat="1" ht="12.75" customHeight="1" x14ac:dyDescent="0.2">
      <c r="A66" s="613" t="s">
        <v>275</v>
      </c>
      <c r="B66" s="326">
        <v>250</v>
      </c>
      <c r="C66" s="583"/>
      <c r="D66" s="326">
        <v>240</v>
      </c>
      <c r="E66" s="326"/>
      <c r="F66" s="326">
        <v>240</v>
      </c>
      <c r="G66" s="326"/>
      <c r="H66" s="329">
        <f t="shared" si="0"/>
        <v>0</v>
      </c>
      <c r="I66" s="271">
        <f t="shared" si="1"/>
        <v>-10</v>
      </c>
      <c r="J66" s="380">
        <v>240</v>
      </c>
      <c r="K66" s="326"/>
      <c r="L66" s="380">
        <v>240</v>
      </c>
      <c r="M66" s="326"/>
      <c r="N66" s="329">
        <f t="shared" si="2"/>
        <v>0</v>
      </c>
      <c r="O66" s="579">
        <f t="shared" si="3"/>
        <v>0</v>
      </c>
      <c r="P66" s="357"/>
    </row>
    <row r="67" spans="1:16" s="308" customFormat="1" ht="12.75" customHeight="1" x14ac:dyDescent="0.2">
      <c r="A67" s="613" t="s">
        <v>253</v>
      </c>
      <c r="B67" s="326">
        <v>101</v>
      </c>
      <c r="C67" s="583"/>
      <c r="D67" s="326">
        <v>100</v>
      </c>
      <c r="E67" s="326"/>
      <c r="F67" s="326">
        <v>100</v>
      </c>
      <c r="G67" s="326"/>
      <c r="H67" s="329">
        <f t="shared" si="0"/>
        <v>0</v>
      </c>
      <c r="I67" s="271">
        <f t="shared" si="1"/>
        <v>-1</v>
      </c>
      <c r="J67" s="380">
        <v>100</v>
      </c>
      <c r="K67" s="326"/>
      <c r="L67" s="380">
        <v>100</v>
      </c>
      <c r="M67" s="326"/>
      <c r="N67" s="329">
        <f t="shared" si="2"/>
        <v>0</v>
      </c>
      <c r="O67" s="579">
        <f t="shared" si="3"/>
        <v>0</v>
      </c>
      <c r="P67" s="357"/>
    </row>
    <row r="68" spans="1:16" s="308" customFormat="1" ht="12.75" customHeight="1" x14ac:dyDescent="0.2">
      <c r="A68" s="613" t="s">
        <v>254</v>
      </c>
      <c r="B68" s="326">
        <v>100</v>
      </c>
      <c r="C68" s="583"/>
      <c r="D68" s="326">
        <v>120</v>
      </c>
      <c r="E68" s="326"/>
      <c r="F68" s="326">
        <v>120</v>
      </c>
      <c r="G68" s="326"/>
      <c r="H68" s="329">
        <f t="shared" si="0"/>
        <v>0</v>
      </c>
      <c r="I68" s="271">
        <f t="shared" si="1"/>
        <v>20</v>
      </c>
      <c r="J68" s="380">
        <v>250</v>
      </c>
      <c r="K68" s="326"/>
      <c r="L68" s="380">
        <v>250</v>
      </c>
      <c r="M68" s="326"/>
      <c r="N68" s="329">
        <f t="shared" si="2"/>
        <v>0</v>
      </c>
      <c r="O68" s="579">
        <f t="shared" si="3"/>
        <v>130</v>
      </c>
      <c r="P68" s="357"/>
    </row>
    <row r="69" spans="1:16" s="308" customFormat="1" ht="12.75" customHeight="1" x14ac:dyDescent="0.2">
      <c r="A69" s="613" t="s">
        <v>255</v>
      </c>
      <c r="B69" s="326">
        <v>200</v>
      </c>
      <c r="C69" s="583"/>
      <c r="D69" s="326">
        <v>200</v>
      </c>
      <c r="E69" s="326"/>
      <c r="F69" s="326">
        <v>200</v>
      </c>
      <c r="G69" s="326"/>
      <c r="H69" s="329">
        <f t="shared" si="0"/>
        <v>0</v>
      </c>
      <c r="I69" s="271">
        <f t="shared" si="1"/>
        <v>0</v>
      </c>
      <c r="J69" s="380">
        <v>200</v>
      </c>
      <c r="K69" s="326"/>
      <c r="L69" s="380">
        <v>200</v>
      </c>
      <c r="M69" s="326"/>
      <c r="N69" s="329">
        <f t="shared" si="2"/>
        <v>0</v>
      </c>
      <c r="O69" s="579">
        <f t="shared" si="3"/>
        <v>0</v>
      </c>
      <c r="P69" s="357"/>
    </row>
    <row r="70" spans="1:16" s="308" customFormat="1" ht="12.75" customHeight="1" x14ac:dyDescent="0.2">
      <c r="A70" s="613" t="s">
        <v>336</v>
      </c>
      <c r="B70" s="326">
        <v>260</v>
      </c>
      <c r="C70" s="583"/>
      <c r="D70" s="326">
        <v>400</v>
      </c>
      <c r="E70" s="326"/>
      <c r="F70" s="326">
        <v>420</v>
      </c>
      <c r="G70" s="326"/>
      <c r="H70" s="329">
        <f t="shared" si="0"/>
        <v>20</v>
      </c>
      <c r="I70" s="271">
        <f t="shared" si="1"/>
        <v>160</v>
      </c>
      <c r="J70" s="380">
        <v>425</v>
      </c>
      <c r="K70" s="326"/>
      <c r="L70" s="380">
        <v>425</v>
      </c>
      <c r="M70" s="326"/>
      <c r="N70" s="329">
        <f t="shared" si="2"/>
        <v>0</v>
      </c>
      <c r="O70" s="579">
        <f t="shared" si="3"/>
        <v>5</v>
      </c>
      <c r="P70" s="357"/>
    </row>
    <row r="71" spans="1:16" s="308" customFormat="1" ht="12.75" customHeight="1" x14ac:dyDescent="0.2">
      <c r="A71" s="613" t="s">
        <v>256</v>
      </c>
      <c r="B71" s="326">
        <v>331</v>
      </c>
      <c r="C71" s="583"/>
      <c r="D71" s="326">
        <v>450</v>
      </c>
      <c r="E71" s="326"/>
      <c r="F71" s="326">
        <v>350</v>
      </c>
      <c r="G71" s="326"/>
      <c r="H71" s="329">
        <f t="shared" si="0"/>
        <v>-100</v>
      </c>
      <c r="I71" s="583">
        <f t="shared" si="1"/>
        <v>19</v>
      </c>
      <c r="J71" s="380">
        <v>450</v>
      </c>
      <c r="K71" s="326"/>
      <c r="L71" s="380">
        <v>370</v>
      </c>
      <c r="M71" s="326"/>
      <c r="N71" s="329">
        <f t="shared" si="2"/>
        <v>-80</v>
      </c>
      <c r="O71" s="584">
        <f t="shared" si="3"/>
        <v>20</v>
      </c>
      <c r="P71" s="357"/>
    </row>
    <row r="72" spans="1:16" s="308" customFormat="1" ht="12.75" customHeight="1" x14ac:dyDescent="0.2">
      <c r="A72" s="613" t="s">
        <v>362</v>
      </c>
      <c r="B72" s="326">
        <v>92</v>
      </c>
      <c r="C72" s="583"/>
      <c r="D72" s="326">
        <v>100</v>
      </c>
      <c r="E72" s="326"/>
      <c r="F72" s="326">
        <v>100</v>
      </c>
      <c r="G72" s="326"/>
      <c r="H72" s="329">
        <f t="shared" si="0"/>
        <v>0</v>
      </c>
      <c r="I72" s="583">
        <f t="shared" ref="I72:I82" si="4">F72-B72</f>
        <v>8</v>
      </c>
      <c r="J72" s="380">
        <v>120</v>
      </c>
      <c r="K72" s="326"/>
      <c r="L72" s="380">
        <v>120</v>
      </c>
      <c r="M72" s="326"/>
      <c r="N72" s="329">
        <f t="shared" si="2"/>
        <v>0</v>
      </c>
      <c r="O72" s="584">
        <f t="shared" ref="O72:O82" si="5">L72-F72</f>
        <v>20</v>
      </c>
      <c r="P72" s="357"/>
    </row>
    <row r="73" spans="1:16" s="308" customFormat="1" ht="12.75" customHeight="1" x14ac:dyDescent="0.2">
      <c r="A73" s="613" t="s">
        <v>274</v>
      </c>
      <c r="B73" s="251">
        <v>750</v>
      </c>
      <c r="C73" s="583"/>
      <c r="D73" s="326">
        <v>900</v>
      </c>
      <c r="E73" s="326"/>
      <c r="F73" s="326">
        <v>900</v>
      </c>
      <c r="G73" s="326"/>
      <c r="H73" s="329">
        <f t="shared" si="0"/>
        <v>0</v>
      </c>
      <c r="I73" s="583">
        <f t="shared" si="4"/>
        <v>150</v>
      </c>
      <c r="J73" s="380">
        <v>1000</v>
      </c>
      <c r="K73" s="326"/>
      <c r="L73" s="380">
        <v>950</v>
      </c>
      <c r="M73" s="326"/>
      <c r="N73" s="329">
        <f t="shared" si="2"/>
        <v>-50</v>
      </c>
      <c r="O73" s="584">
        <f t="shared" si="5"/>
        <v>50</v>
      </c>
      <c r="P73" s="357"/>
    </row>
    <row r="74" spans="1:16" s="308" customFormat="1" ht="12.75" customHeight="1" x14ac:dyDescent="0.2">
      <c r="A74" s="613" t="s">
        <v>383</v>
      </c>
      <c r="B74" s="326">
        <v>600</v>
      </c>
      <c r="C74" s="583"/>
      <c r="D74" s="326">
        <v>650</v>
      </c>
      <c r="E74" s="326"/>
      <c r="F74" s="326">
        <v>650</v>
      </c>
      <c r="G74" s="326"/>
      <c r="H74" s="329">
        <f t="shared" si="0"/>
        <v>0</v>
      </c>
      <c r="I74" s="583">
        <f t="shared" si="4"/>
        <v>50</v>
      </c>
      <c r="J74" s="380">
        <v>660</v>
      </c>
      <c r="K74" s="326"/>
      <c r="L74" s="380">
        <v>660</v>
      </c>
      <c r="M74" s="326"/>
      <c r="N74" s="329">
        <f t="shared" si="2"/>
        <v>0</v>
      </c>
      <c r="O74" s="584">
        <f t="shared" si="5"/>
        <v>10</v>
      </c>
      <c r="P74" s="357"/>
    </row>
    <row r="75" spans="1:16" s="318" customFormat="1" ht="12.75" customHeight="1" x14ac:dyDescent="0.2">
      <c r="A75" s="613" t="s">
        <v>258</v>
      </c>
      <c r="B75" s="251">
        <v>978</v>
      </c>
      <c r="C75" s="614"/>
      <c r="D75" s="324">
        <v>1300</v>
      </c>
      <c r="E75" s="326"/>
      <c r="F75" s="324">
        <v>1300</v>
      </c>
      <c r="G75" s="251"/>
      <c r="H75" s="329">
        <f t="shared" ref="H75:H80" si="6">F75-D75</f>
        <v>0</v>
      </c>
      <c r="I75" s="583">
        <f t="shared" si="4"/>
        <v>322</v>
      </c>
      <c r="J75" s="674">
        <v>1400</v>
      </c>
      <c r="K75" s="326"/>
      <c r="L75" s="674">
        <v>1400</v>
      </c>
      <c r="M75" s="251"/>
      <c r="N75" s="329">
        <f t="shared" ref="N75:N80" si="7">L75-J75</f>
        <v>0</v>
      </c>
      <c r="O75" s="584">
        <f t="shared" si="5"/>
        <v>100</v>
      </c>
      <c r="P75" s="358"/>
    </row>
    <row r="76" spans="1:16" s="318" customFormat="1" ht="12.75" customHeight="1" x14ac:dyDescent="0.2">
      <c r="A76" s="613" t="s">
        <v>260</v>
      </c>
      <c r="B76" s="326">
        <v>600</v>
      </c>
      <c r="C76" s="614"/>
      <c r="D76" s="326">
        <v>590</v>
      </c>
      <c r="E76" s="326"/>
      <c r="F76" s="326">
        <v>590</v>
      </c>
      <c r="G76" s="326"/>
      <c r="H76" s="329">
        <f t="shared" si="6"/>
        <v>0</v>
      </c>
      <c r="I76" s="583">
        <f t="shared" si="4"/>
        <v>-10</v>
      </c>
      <c r="J76" s="380">
        <v>600</v>
      </c>
      <c r="K76" s="326"/>
      <c r="L76" s="380">
        <v>600</v>
      </c>
      <c r="M76" s="326"/>
      <c r="N76" s="329">
        <f t="shared" si="7"/>
        <v>0</v>
      </c>
      <c r="O76" s="584">
        <f t="shared" si="5"/>
        <v>10</v>
      </c>
      <c r="P76" s="358"/>
    </row>
    <row r="77" spans="1:16" s="308" customFormat="1" ht="12.75" customHeight="1" x14ac:dyDescent="0.2">
      <c r="A77" s="613" t="s">
        <v>261</v>
      </c>
      <c r="B77" s="380">
        <v>1800</v>
      </c>
      <c r="C77" s="583"/>
      <c r="D77" s="324">
        <v>1200</v>
      </c>
      <c r="E77" s="326"/>
      <c r="F77" s="324">
        <v>1000</v>
      </c>
      <c r="G77" s="326"/>
      <c r="H77" s="329">
        <f t="shared" si="6"/>
        <v>-200</v>
      </c>
      <c r="I77" s="583">
        <f t="shared" si="4"/>
        <v>-800</v>
      </c>
      <c r="J77" s="380">
        <v>800</v>
      </c>
      <c r="K77" s="326"/>
      <c r="L77" s="380">
        <v>700</v>
      </c>
      <c r="M77" s="326"/>
      <c r="N77" s="329">
        <f t="shared" si="7"/>
        <v>-100</v>
      </c>
      <c r="O77" s="584">
        <f t="shared" si="5"/>
        <v>-300</v>
      </c>
      <c r="P77" s="357"/>
    </row>
    <row r="78" spans="1:16" s="308" customFormat="1" ht="12.75" customHeight="1" x14ac:dyDescent="0.2">
      <c r="A78" s="613" t="s">
        <v>273</v>
      </c>
      <c r="B78" s="326">
        <v>550</v>
      </c>
      <c r="C78" s="583"/>
      <c r="D78" s="326">
        <v>540</v>
      </c>
      <c r="E78" s="326"/>
      <c r="F78" s="326">
        <v>540</v>
      </c>
      <c r="G78" s="326"/>
      <c r="H78" s="329">
        <f t="shared" si="6"/>
        <v>0</v>
      </c>
      <c r="I78" s="583">
        <f t="shared" si="4"/>
        <v>-10</v>
      </c>
      <c r="J78" s="380">
        <v>560</v>
      </c>
      <c r="K78" s="326"/>
      <c r="L78" s="380">
        <v>560</v>
      </c>
      <c r="M78" s="326"/>
      <c r="N78" s="329">
        <f t="shared" si="7"/>
        <v>0</v>
      </c>
      <c r="O78" s="584">
        <f t="shared" si="5"/>
        <v>20</v>
      </c>
    </row>
    <row r="79" spans="1:16" s="318" customFormat="1" ht="12.75" customHeight="1" x14ac:dyDescent="0.2">
      <c r="A79" s="613" t="s">
        <v>272</v>
      </c>
      <c r="B79" s="615">
        <f>SUM(B7:B78)</f>
        <v>47971</v>
      </c>
      <c r="C79" s="614"/>
      <c r="D79" s="615">
        <f>SUM(D7:D78)</f>
        <v>51030</v>
      </c>
      <c r="E79" s="615"/>
      <c r="F79" s="615">
        <f>SUM(F7:F78)</f>
        <v>50540</v>
      </c>
      <c r="G79" s="615"/>
      <c r="H79" s="409">
        <f t="shared" si="6"/>
        <v>-490</v>
      </c>
      <c r="I79" s="615">
        <f t="shared" si="4"/>
        <v>2569</v>
      </c>
      <c r="J79" s="675">
        <f>SUM(J7:J78)</f>
        <v>51035</v>
      </c>
      <c r="K79" s="615"/>
      <c r="L79" s="675">
        <f>SUM(L7:L78)</f>
        <v>49925</v>
      </c>
      <c r="M79" s="615"/>
      <c r="N79" s="409">
        <f t="shared" si="7"/>
        <v>-1110</v>
      </c>
      <c r="O79" s="616">
        <f t="shared" si="5"/>
        <v>-615</v>
      </c>
    </row>
    <row r="80" spans="1:16" s="318" customFormat="1" ht="12.75" customHeight="1" x14ac:dyDescent="0.2">
      <c r="A80" s="613" t="s">
        <v>271</v>
      </c>
      <c r="B80" s="617">
        <f>B82-B79</f>
        <v>3870</v>
      </c>
      <c r="C80" s="614"/>
      <c r="D80" s="617">
        <f>D82-D79</f>
        <v>3695</v>
      </c>
      <c r="E80" s="617"/>
      <c r="F80" s="617">
        <f>F82-F79</f>
        <v>3710</v>
      </c>
      <c r="G80" s="617"/>
      <c r="H80" s="329">
        <f t="shared" si="6"/>
        <v>15</v>
      </c>
      <c r="I80" s="617">
        <f t="shared" si="4"/>
        <v>-160</v>
      </c>
      <c r="J80" s="676">
        <f>J82-J79</f>
        <v>3690</v>
      </c>
      <c r="K80" s="617"/>
      <c r="L80" s="676">
        <f>L82-L79</f>
        <v>3800</v>
      </c>
      <c r="M80" s="617"/>
      <c r="N80" s="329">
        <f t="shared" si="7"/>
        <v>110</v>
      </c>
      <c r="O80" s="618">
        <f t="shared" si="5"/>
        <v>90</v>
      </c>
    </row>
    <row r="81" spans="1:28" s="318" customFormat="1" ht="12.75" customHeight="1" x14ac:dyDescent="0.2">
      <c r="A81" s="619"/>
      <c r="B81" s="311"/>
      <c r="C81" s="614"/>
      <c r="D81" s="311"/>
      <c r="E81" s="311"/>
      <c r="F81" s="311"/>
      <c r="G81" s="311"/>
      <c r="H81" s="329"/>
      <c r="I81" s="583"/>
      <c r="J81" s="677"/>
      <c r="K81" s="311"/>
      <c r="L81" s="677"/>
      <c r="M81" s="311"/>
      <c r="N81" s="329"/>
      <c r="O81" s="584"/>
      <c r="V81" s="319"/>
      <c r="X81" s="320"/>
      <c r="Y81" s="320"/>
    </row>
    <row r="82" spans="1:28" s="321" customFormat="1" ht="12.75" customHeight="1" thickBot="1" x14ac:dyDescent="0.25">
      <c r="A82" s="620" t="s">
        <v>264</v>
      </c>
      <c r="B82" s="621">
        <v>51841</v>
      </c>
      <c r="C82" s="622"/>
      <c r="D82" s="621">
        <v>54725</v>
      </c>
      <c r="E82" s="623"/>
      <c r="F82" s="621">
        <v>54250</v>
      </c>
      <c r="G82" s="621"/>
      <c r="H82" s="624">
        <f>F82-D82</f>
        <v>-475</v>
      </c>
      <c r="I82" s="625">
        <f t="shared" si="4"/>
        <v>2409</v>
      </c>
      <c r="J82" s="678">
        <v>54725</v>
      </c>
      <c r="K82" s="623"/>
      <c r="L82" s="678">
        <v>53725</v>
      </c>
      <c r="M82" s="621"/>
      <c r="N82" s="624">
        <f>L82-J82</f>
        <v>-1000</v>
      </c>
      <c r="O82" s="626">
        <f t="shared" si="5"/>
        <v>-525</v>
      </c>
      <c r="V82" s="322"/>
      <c r="X82" s="323"/>
      <c r="Y82" s="323"/>
    </row>
    <row r="83" spans="1:28" ht="15.75" customHeight="1" x14ac:dyDescent="0.2">
      <c r="A83" s="289" t="s">
        <v>375</v>
      </c>
      <c r="B83" s="271"/>
      <c r="C83" s="250"/>
      <c r="D83" s="254"/>
      <c r="E83" s="254"/>
      <c r="F83" s="254"/>
      <c r="G83" s="254"/>
      <c r="H83" s="271"/>
      <c r="I83" s="271"/>
      <c r="K83" s="254"/>
      <c r="M83" s="254"/>
      <c r="N83" s="271"/>
      <c r="O83" s="271"/>
      <c r="V83" s="184"/>
      <c r="X83" s="192"/>
      <c r="Y83" s="192"/>
    </row>
    <row r="84" spans="1:28" ht="12" customHeight="1" x14ac:dyDescent="0.2">
      <c r="A84" s="277" t="s">
        <v>485</v>
      </c>
      <c r="B84" s="271"/>
      <c r="C84" s="250"/>
      <c r="D84" s="254"/>
      <c r="E84" s="254"/>
      <c r="F84" s="254"/>
      <c r="G84" s="254"/>
      <c r="H84" s="271"/>
      <c r="I84" s="271"/>
      <c r="K84" s="254"/>
      <c r="M84" s="254"/>
      <c r="N84" s="271"/>
      <c r="O84" s="271"/>
      <c r="V84" s="184"/>
      <c r="X84" s="192"/>
      <c r="Y84" s="192"/>
    </row>
    <row r="85" spans="1:28" x14ac:dyDescent="0.2">
      <c r="A85" s="277" t="s">
        <v>417</v>
      </c>
      <c r="B85" s="254"/>
      <c r="C85" s="250"/>
      <c r="D85" s="271"/>
      <c r="E85" s="271"/>
      <c r="F85" s="271"/>
      <c r="G85" s="271"/>
      <c r="H85" s="307"/>
      <c r="J85" s="653"/>
      <c r="K85" s="271"/>
      <c r="L85" s="653"/>
      <c r="M85" s="271"/>
      <c r="N85" s="307"/>
      <c r="Y85" s="184"/>
      <c r="AA85" s="192"/>
      <c r="AB85" s="192"/>
    </row>
    <row r="86" spans="1:28" ht="12" customHeight="1" x14ac:dyDescent="0.2">
      <c r="A86" s="399" t="s">
        <v>486</v>
      </c>
      <c r="B86" s="271"/>
      <c r="C86" s="250"/>
      <c r="D86" s="254"/>
      <c r="E86" s="254"/>
      <c r="F86" s="254"/>
      <c r="G86" s="254"/>
      <c r="H86" s="271"/>
      <c r="I86" s="271"/>
      <c r="K86" s="254"/>
      <c r="M86" s="254"/>
      <c r="N86" s="271"/>
      <c r="O86" s="271"/>
      <c r="V86" s="184"/>
      <c r="X86" s="192"/>
      <c r="Y86" s="192"/>
    </row>
    <row r="87" spans="1:28" ht="11.1" customHeight="1" x14ac:dyDescent="0.2">
      <c r="B87" s="250"/>
      <c r="C87" s="250"/>
      <c r="D87" s="254"/>
      <c r="E87" s="254"/>
      <c r="F87" s="254"/>
      <c r="G87" s="254"/>
      <c r="H87" s="250"/>
      <c r="I87" s="250"/>
      <c r="K87" s="254"/>
      <c r="M87" s="254"/>
      <c r="N87" s="250"/>
      <c r="O87" s="250"/>
      <c r="V87" s="184"/>
      <c r="X87" s="192"/>
      <c r="Y87" s="192"/>
    </row>
    <row r="88" spans="1:28" ht="10.5" customHeight="1" x14ac:dyDescent="0.2">
      <c r="A88" s="274"/>
      <c r="B88" s="274"/>
      <c r="C88" s="250"/>
      <c r="D88" s="288"/>
      <c r="E88" s="288"/>
      <c r="F88" s="288"/>
      <c r="G88" s="288"/>
      <c r="H88" s="250"/>
      <c r="I88" s="250"/>
      <c r="J88" s="679"/>
      <c r="K88" s="288"/>
      <c r="L88" s="679"/>
      <c r="M88" s="288"/>
      <c r="N88" s="250"/>
      <c r="O88" s="250"/>
      <c r="V88" s="184"/>
      <c r="X88" s="192"/>
      <c r="Y88" s="192"/>
    </row>
    <row r="89" spans="1:28" x14ac:dyDescent="0.2">
      <c r="A89" s="271"/>
      <c r="B89" s="250"/>
      <c r="C89" s="250"/>
      <c r="D89" s="254"/>
      <c r="E89" s="254"/>
      <c r="F89" s="254"/>
      <c r="G89" s="254"/>
      <c r="H89" s="271"/>
      <c r="I89" s="250"/>
      <c r="K89" s="254"/>
      <c r="M89" s="254"/>
      <c r="N89" s="271"/>
      <c r="O89" s="250"/>
      <c r="V89" s="184"/>
      <c r="X89" s="192"/>
      <c r="Y89" s="192"/>
    </row>
    <row r="90" spans="1:28" x14ac:dyDescent="0.2">
      <c r="A90" s="249"/>
      <c r="H90" s="249"/>
      <c r="I90" s="249"/>
      <c r="N90" s="249"/>
      <c r="O90" s="249"/>
      <c r="V90" s="184"/>
      <c r="X90" s="192"/>
      <c r="Y90" s="192"/>
    </row>
    <row r="91" spans="1:28" x14ac:dyDescent="0.2">
      <c r="I91" s="249"/>
      <c r="O91" s="249"/>
      <c r="V91" s="184"/>
      <c r="X91" s="192"/>
      <c r="Y91" s="192"/>
    </row>
    <row r="92" spans="1:28" x14ac:dyDescent="0.2">
      <c r="B92" s="249"/>
      <c r="I92" s="249"/>
      <c r="O92" s="249"/>
      <c r="V92" s="184"/>
      <c r="X92" s="192"/>
      <c r="Y92" s="192"/>
    </row>
    <row r="93" spans="1:28" x14ac:dyDescent="0.2">
      <c r="I93" s="249"/>
      <c r="O93" s="249"/>
      <c r="V93" s="184"/>
      <c r="X93" s="192"/>
      <c r="Y93" s="192"/>
    </row>
    <row r="94" spans="1:28" x14ac:dyDescent="0.2">
      <c r="V94" s="184"/>
      <c r="X94" s="192"/>
      <c r="Y94" s="192"/>
    </row>
    <row r="95" spans="1:28" x14ac:dyDescent="0.2">
      <c r="V95" s="184"/>
      <c r="X95" s="192"/>
      <c r="Y95" s="192"/>
    </row>
    <row r="97" spans="2:28" x14ac:dyDescent="0.2">
      <c r="V97" s="184"/>
      <c r="X97" s="192"/>
      <c r="Y97" s="192"/>
    </row>
    <row r="98" spans="2:28" x14ac:dyDescent="0.2">
      <c r="V98" s="198"/>
      <c r="X98" s="198"/>
      <c r="Y98" s="198"/>
    </row>
    <row r="99" spans="2:28" ht="11.1" customHeight="1" x14ac:dyDescent="0.2">
      <c r="V99" s="198"/>
      <c r="X99" s="198"/>
      <c r="Y99" s="198"/>
      <c r="Z99" s="198"/>
      <c r="AA99" s="198"/>
      <c r="AB99" s="198"/>
    </row>
    <row r="100" spans="2:28" ht="11.1" customHeight="1" x14ac:dyDescent="0.2">
      <c r="V100" s="184"/>
    </row>
    <row r="101" spans="2:28" ht="11.1" customHeight="1" x14ac:dyDescent="0.2"/>
    <row r="102" spans="2:28" ht="11.1" customHeight="1" x14ac:dyDescent="0.2">
      <c r="V102" s="184"/>
    </row>
    <row r="103" spans="2:28" x14ac:dyDescent="0.2">
      <c r="V103" s="184"/>
    </row>
    <row r="104" spans="2:28" x14ac:dyDescent="0.2">
      <c r="V104" s="184"/>
    </row>
    <row r="105" spans="2:28" x14ac:dyDescent="0.2">
      <c r="V105" s="184"/>
    </row>
    <row r="107" spans="2:28" x14ac:dyDescent="0.2">
      <c r="V107" s="184"/>
    </row>
    <row r="108" spans="2:28" x14ac:dyDescent="0.2">
      <c r="B108" s="213"/>
      <c r="D108" s="286"/>
      <c r="E108" s="286"/>
      <c r="F108" s="286"/>
      <c r="G108" s="286"/>
      <c r="H108" s="213"/>
      <c r="I108" s="213"/>
      <c r="J108" s="680"/>
      <c r="K108" s="286"/>
      <c r="L108" s="680"/>
      <c r="M108" s="286"/>
      <c r="N108" s="213"/>
      <c r="O108" s="213"/>
    </row>
    <row r="109" spans="2:28" x14ac:dyDescent="0.2">
      <c r="B109" s="213"/>
      <c r="D109" s="286"/>
      <c r="E109" s="286"/>
      <c r="F109" s="286"/>
      <c r="G109" s="286"/>
      <c r="H109" s="213"/>
      <c r="I109" s="213"/>
      <c r="J109" s="680"/>
      <c r="K109" s="286"/>
      <c r="L109" s="680"/>
      <c r="M109" s="286"/>
      <c r="N109" s="213"/>
      <c r="O109" s="213"/>
    </row>
    <row r="110" spans="2:28" x14ac:dyDescent="0.2">
      <c r="B110" s="213"/>
      <c r="D110" s="286"/>
      <c r="E110" s="286"/>
      <c r="F110" s="286"/>
      <c r="G110" s="286"/>
      <c r="H110" s="213"/>
      <c r="I110" s="213"/>
      <c r="J110" s="680"/>
      <c r="K110" s="286"/>
      <c r="L110" s="680"/>
      <c r="M110" s="286"/>
      <c r="N110" s="213"/>
      <c r="O110" s="213"/>
    </row>
    <row r="111" spans="2:28" x14ac:dyDescent="0.2">
      <c r="B111" s="213"/>
      <c r="D111" s="286"/>
      <c r="E111" s="286"/>
      <c r="F111" s="286"/>
      <c r="G111" s="286"/>
      <c r="H111" s="213"/>
      <c r="I111" s="213"/>
      <c r="J111" s="680"/>
      <c r="K111" s="286"/>
      <c r="L111" s="680"/>
      <c r="M111" s="286"/>
      <c r="N111" s="213"/>
      <c r="O111" s="213"/>
    </row>
    <row r="114" spans="1:21" x14ac:dyDescent="0.2">
      <c r="C114" s="213"/>
    </row>
    <row r="115" spans="1:21" x14ac:dyDescent="0.2">
      <c r="B115" s="213"/>
      <c r="C115" s="213"/>
      <c r="D115" s="286"/>
      <c r="E115" s="286"/>
      <c r="F115" s="286"/>
      <c r="G115" s="286"/>
      <c r="H115" s="213"/>
      <c r="I115" s="213"/>
      <c r="J115" s="680"/>
      <c r="K115" s="286"/>
      <c r="L115" s="680"/>
      <c r="M115" s="286"/>
      <c r="N115" s="213"/>
      <c r="O115" s="213"/>
    </row>
    <row r="116" spans="1:21" x14ac:dyDescent="0.2">
      <c r="B116" s="213"/>
      <c r="C116" s="213"/>
      <c r="D116" s="286"/>
      <c r="E116" s="286"/>
      <c r="F116" s="286"/>
      <c r="G116" s="286"/>
      <c r="H116" s="213"/>
      <c r="I116" s="213"/>
      <c r="J116" s="680"/>
      <c r="K116" s="286"/>
      <c r="L116" s="680"/>
      <c r="M116" s="286"/>
      <c r="N116" s="213"/>
      <c r="O116" s="213"/>
    </row>
    <row r="117" spans="1:21" x14ac:dyDescent="0.2">
      <c r="C117" s="213"/>
      <c r="P117" s="211"/>
      <c r="Q117" s="211"/>
      <c r="R117" s="211"/>
      <c r="S117" s="211"/>
      <c r="T117" s="211"/>
      <c r="U117" s="211"/>
    </row>
    <row r="118" spans="1:21" x14ac:dyDescent="0.2">
      <c r="B118" s="213"/>
      <c r="C118" s="213"/>
      <c r="D118" s="286"/>
      <c r="E118" s="286"/>
      <c r="F118" s="286"/>
      <c r="G118" s="286"/>
      <c r="H118" s="213"/>
      <c r="I118" s="213"/>
      <c r="J118" s="680"/>
      <c r="K118" s="286"/>
      <c r="L118" s="680"/>
      <c r="M118" s="286"/>
      <c r="N118" s="213"/>
      <c r="O118" s="213"/>
      <c r="P118" s="211"/>
      <c r="Q118" s="211"/>
      <c r="R118" s="211"/>
      <c r="S118" s="211"/>
      <c r="T118" s="211"/>
      <c r="U118" s="211"/>
    </row>
    <row r="119" spans="1:21" x14ac:dyDescent="0.2">
      <c r="B119" s="213"/>
      <c r="C119" s="213"/>
      <c r="D119" s="286"/>
      <c r="E119" s="286"/>
      <c r="F119" s="286"/>
      <c r="G119" s="286"/>
      <c r="H119" s="213"/>
      <c r="I119" s="213"/>
      <c r="J119" s="680"/>
      <c r="K119" s="286"/>
      <c r="L119" s="680"/>
      <c r="M119" s="286"/>
      <c r="N119" s="213"/>
      <c r="O119" s="213"/>
    </row>
    <row r="120" spans="1:21" x14ac:dyDescent="0.2">
      <c r="B120" s="213"/>
      <c r="D120" s="286"/>
      <c r="E120" s="286"/>
      <c r="F120" s="286"/>
      <c r="G120" s="286"/>
      <c r="H120" s="213"/>
      <c r="I120" s="213"/>
      <c r="J120" s="680"/>
      <c r="K120" s="286"/>
      <c r="L120" s="680"/>
      <c r="M120" s="286"/>
      <c r="N120" s="213"/>
      <c r="O120" s="213"/>
    </row>
    <row r="121" spans="1:21" x14ac:dyDescent="0.2">
      <c r="B121" s="213"/>
      <c r="C121" s="192"/>
      <c r="D121" s="286"/>
      <c r="E121" s="286"/>
      <c r="F121" s="286"/>
      <c r="G121" s="286"/>
      <c r="H121" s="213"/>
      <c r="I121" s="213"/>
      <c r="J121" s="680"/>
      <c r="K121" s="286"/>
      <c r="L121" s="680"/>
      <c r="M121" s="286"/>
      <c r="N121" s="213"/>
      <c r="O121" s="213"/>
    </row>
    <row r="122" spans="1:21" x14ac:dyDescent="0.2">
      <c r="A122" s="192"/>
      <c r="B122" s="192"/>
      <c r="C122" s="213"/>
      <c r="D122" s="287"/>
      <c r="E122" s="287"/>
      <c r="F122" s="287"/>
      <c r="G122" s="287"/>
      <c r="H122" s="192"/>
      <c r="I122" s="192"/>
      <c r="J122" s="680"/>
      <c r="K122" s="287"/>
      <c r="L122" s="680"/>
      <c r="M122" s="287"/>
      <c r="N122" s="192"/>
      <c r="O122" s="192"/>
    </row>
    <row r="123" spans="1:21" x14ac:dyDescent="0.2">
      <c r="A123" s="192"/>
      <c r="B123" s="192"/>
      <c r="D123" s="287"/>
      <c r="E123" s="287"/>
      <c r="F123" s="287"/>
      <c r="G123" s="287"/>
      <c r="H123" s="192"/>
      <c r="I123" s="213"/>
      <c r="J123" s="680"/>
      <c r="K123" s="287"/>
      <c r="L123" s="680"/>
      <c r="M123" s="287"/>
      <c r="N123" s="192"/>
      <c r="O123" s="213"/>
    </row>
    <row r="124" spans="1:21" x14ac:dyDescent="0.2">
      <c r="A124" s="192"/>
      <c r="H124" s="211"/>
      <c r="I124" s="213"/>
      <c r="N124" s="211"/>
      <c r="O124" s="213"/>
    </row>
    <row r="125" spans="1:21" x14ac:dyDescent="0.2">
      <c r="B125" s="213"/>
      <c r="D125" s="286"/>
      <c r="E125" s="286"/>
      <c r="F125" s="286"/>
      <c r="G125" s="286"/>
      <c r="H125" s="213"/>
      <c r="I125" s="213"/>
      <c r="J125" s="680"/>
      <c r="K125" s="286"/>
      <c r="L125" s="680"/>
      <c r="M125" s="286"/>
      <c r="N125" s="213"/>
      <c r="O125" s="213"/>
    </row>
    <row r="126" spans="1:21" x14ac:dyDescent="0.2">
      <c r="B126" s="213"/>
      <c r="D126" s="286"/>
      <c r="E126" s="286"/>
      <c r="F126" s="286"/>
      <c r="G126" s="286"/>
      <c r="H126" s="213"/>
      <c r="I126" s="213"/>
      <c r="J126" s="680"/>
      <c r="K126" s="286"/>
      <c r="L126" s="680"/>
      <c r="M126" s="286"/>
      <c r="N126" s="213"/>
      <c r="O126" s="213"/>
    </row>
    <row r="127" spans="1:21" x14ac:dyDescent="0.2">
      <c r="B127" s="213"/>
      <c r="D127" s="286"/>
      <c r="E127" s="286"/>
      <c r="F127" s="286"/>
      <c r="G127" s="286"/>
      <c r="H127" s="213"/>
      <c r="I127" s="213"/>
      <c r="J127" s="680"/>
      <c r="K127" s="286"/>
      <c r="L127" s="680"/>
      <c r="M127" s="286"/>
      <c r="N127" s="213"/>
      <c r="O127" s="213"/>
    </row>
    <row r="128" spans="1:21" x14ac:dyDescent="0.2">
      <c r="B128" s="213"/>
      <c r="D128" s="286"/>
      <c r="E128" s="286"/>
      <c r="F128" s="286"/>
      <c r="G128" s="286"/>
      <c r="H128" s="213"/>
      <c r="I128" s="213"/>
      <c r="J128" s="680"/>
      <c r="K128" s="286"/>
      <c r="L128" s="680"/>
      <c r="M128" s="286"/>
      <c r="N128" s="213"/>
      <c r="O128" s="213"/>
    </row>
    <row r="129" spans="2:15" x14ac:dyDescent="0.2">
      <c r="B129" s="213"/>
      <c r="D129" s="286"/>
      <c r="E129" s="286"/>
      <c r="F129" s="286"/>
      <c r="G129" s="286"/>
      <c r="H129" s="213"/>
      <c r="I129" s="213"/>
      <c r="J129" s="680"/>
      <c r="K129" s="286"/>
      <c r="L129" s="680"/>
      <c r="M129" s="286"/>
      <c r="N129" s="213"/>
      <c r="O129" s="213"/>
    </row>
    <row r="130" spans="2:15" x14ac:dyDescent="0.2">
      <c r="B130" s="213"/>
      <c r="D130" s="286"/>
      <c r="E130" s="286"/>
      <c r="F130" s="286"/>
      <c r="G130" s="286"/>
      <c r="H130" s="213"/>
      <c r="I130" s="213"/>
      <c r="J130" s="680"/>
      <c r="K130" s="286"/>
      <c r="L130" s="680"/>
      <c r="M130" s="286"/>
      <c r="N130" s="213"/>
      <c r="O130" s="213"/>
    </row>
    <row r="131" spans="2:15" x14ac:dyDescent="0.2">
      <c r="B131" s="213"/>
      <c r="D131" s="286"/>
      <c r="E131" s="286"/>
      <c r="F131" s="286"/>
      <c r="G131" s="286"/>
      <c r="H131" s="213"/>
      <c r="I131" s="213"/>
      <c r="J131" s="680"/>
      <c r="K131" s="286"/>
      <c r="L131" s="680"/>
      <c r="M131" s="286"/>
      <c r="N131" s="213"/>
      <c r="O131" s="213"/>
    </row>
    <row r="132" spans="2:15" x14ac:dyDescent="0.2">
      <c r="B132" s="213"/>
      <c r="D132" s="286"/>
      <c r="E132" s="286"/>
      <c r="F132" s="286"/>
      <c r="G132" s="286"/>
      <c r="H132" s="213"/>
      <c r="I132" s="213"/>
      <c r="J132" s="680"/>
      <c r="K132" s="286"/>
      <c r="L132" s="680"/>
      <c r="M132" s="286"/>
      <c r="N132" s="213"/>
      <c r="O132" s="213"/>
    </row>
    <row r="133" spans="2:15" x14ac:dyDescent="0.2">
      <c r="B133" s="213"/>
      <c r="D133" s="286"/>
      <c r="E133" s="286"/>
      <c r="F133" s="286"/>
      <c r="G133" s="286"/>
      <c r="H133" s="213"/>
      <c r="I133" s="213"/>
      <c r="J133" s="680"/>
      <c r="K133" s="286"/>
      <c r="L133" s="680"/>
      <c r="M133" s="286"/>
      <c r="N133" s="213"/>
      <c r="O133" s="213"/>
    </row>
    <row r="134" spans="2:15" x14ac:dyDescent="0.2">
      <c r="B134" s="213"/>
      <c r="D134" s="286"/>
      <c r="E134" s="286"/>
      <c r="F134" s="286"/>
      <c r="G134" s="286"/>
      <c r="H134" s="213"/>
      <c r="I134" s="213"/>
      <c r="J134" s="680"/>
      <c r="K134" s="286"/>
      <c r="L134" s="680"/>
      <c r="M134" s="286"/>
      <c r="N134" s="213"/>
      <c r="O134" s="213"/>
    </row>
    <row r="135" spans="2:15" x14ac:dyDescent="0.2">
      <c r="B135" s="213"/>
      <c r="D135" s="286"/>
      <c r="E135" s="286"/>
      <c r="F135" s="286"/>
      <c r="G135" s="286"/>
      <c r="H135" s="213"/>
      <c r="I135" s="213"/>
      <c r="J135" s="680"/>
      <c r="K135" s="286"/>
      <c r="L135" s="680"/>
      <c r="M135" s="286"/>
      <c r="N135" s="213"/>
      <c r="O135" s="213"/>
    </row>
    <row r="136" spans="2:15" x14ac:dyDescent="0.2">
      <c r="B136" s="213"/>
      <c r="D136" s="286"/>
      <c r="E136" s="286"/>
      <c r="F136" s="286"/>
      <c r="G136" s="286"/>
      <c r="H136" s="213"/>
      <c r="I136" s="213"/>
      <c r="J136" s="680"/>
      <c r="K136" s="286"/>
      <c r="L136" s="680"/>
      <c r="M136" s="286"/>
      <c r="N136" s="213"/>
      <c r="O136" s="213"/>
    </row>
    <row r="137" spans="2:15" x14ac:dyDescent="0.2">
      <c r="B137" s="213"/>
      <c r="D137" s="286"/>
      <c r="E137" s="286"/>
      <c r="F137" s="286"/>
      <c r="G137" s="286"/>
      <c r="H137" s="213"/>
      <c r="I137" s="213"/>
      <c r="J137" s="680"/>
      <c r="K137" s="286"/>
      <c r="L137" s="680"/>
      <c r="M137" s="286"/>
      <c r="N137" s="213"/>
      <c r="O137" s="213"/>
    </row>
    <row r="138" spans="2:15" x14ac:dyDescent="0.2">
      <c r="B138" s="213"/>
      <c r="D138" s="286"/>
      <c r="E138" s="286"/>
      <c r="F138" s="286"/>
      <c r="G138" s="286"/>
      <c r="H138" s="213"/>
      <c r="I138" s="213"/>
      <c r="J138" s="680"/>
      <c r="K138" s="286"/>
      <c r="L138" s="680"/>
      <c r="M138" s="286"/>
      <c r="N138" s="213"/>
      <c r="O138" s="213"/>
    </row>
    <row r="139" spans="2:15" x14ac:dyDescent="0.2">
      <c r="B139" s="213"/>
      <c r="D139" s="286"/>
      <c r="E139" s="286"/>
      <c r="F139" s="286"/>
      <c r="G139" s="286"/>
      <c r="H139" s="213"/>
      <c r="I139" s="213"/>
      <c r="J139" s="680"/>
      <c r="K139" s="286"/>
      <c r="L139" s="680"/>
      <c r="M139" s="286"/>
      <c r="N139" s="213"/>
      <c r="O139" s="213"/>
    </row>
    <row r="140" spans="2:15" x14ac:dyDescent="0.2">
      <c r="I140" s="213"/>
      <c r="O140" s="213"/>
    </row>
    <row r="141" spans="2:15" x14ac:dyDescent="0.2">
      <c r="I141" s="213"/>
      <c r="O141" s="213"/>
    </row>
    <row r="142" spans="2:15" x14ac:dyDescent="0.2">
      <c r="I142" s="213"/>
      <c r="O142" s="213"/>
    </row>
    <row r="143" spans="2:15" x14ac:dyDescent="0.2">
      <c r="I143" s="213"/>
      <c r="O143" s="213"/>
    </row>
    <row r="144" spans="2:15" x14ac:dyDescent="0.2">
      <c r="I144" s="213"/>
      <c r="O144" s="213"/>
    </row>
    <row r="145" spans="9:15" x14ac:dyDescent="0.2">
      <c r="I145" s="213"/>
      <c r="O145" s="213"/>
    </row>
    <row r="146" spans="9:15" x14ac:dyDescent="0.2">
      <c r="I146" s="213"/>
      <c r="O146" s="213"/>
    </row>
    <row r="147" spans="9:15" x14ac:dyDescent="0.2">
      <c r="I147" s="213"/>
      <c r="O147" s="213"/>
    </row>
    <row r="148" spans="9:15" x14ac:dyDescent="0.2">
      <c r="I148" s="213"/>
      <c r="O148" s="213"/>
    </row>
    <row r="149" spans="9:15" x14ac:dyDescent="0.2">
      <c r="I149" s="213"/>
      <c r="O149" s="213"/>
    </row>
    <row r="150" spans="9:15" x14ac:dyDescent="0.2">
      <c r="I150" s="213"/>
      <c r="O150" s="213"/>
    </row>
    <row r="151" spans="9:15" x14ac:dyDescent="0.2">
      <c r="I151" s="213"/>
      <c r="O151" s="213"/>
    </row>
    <row r="152" spans="9:15" x14ac:dyDescent="0.2">
      <c r="I152" s="213"/>
      <c r="O152" s="213"/>
    </row>
    <row r="153" spans="9:15" x14ac:dyDescent="0.2">
      <c r="I153" s="213"/>
      <c r="O153" s="213"/>
    </row>
    <row r="154" spans="9:15" x14ac:dyDescent="0.2">
      <c r="I154" s="213"/>
      <c r="O154" s="213"/>
    </row>
    <row r="155" spans="9:15" x14ac:dyDescent="0.2">
      <c r="I155" s="213"/>
      <c r="O155" s="213"/>
    </row>
    <row r="156" spans="9:15" x14ac:dyDescent="0.2">
      <c r="I156" s="213"/>
      <c r="O156" s="213"/>
    </row>
    <row r="167" spans="2:21" x14ac:dyDescent="0.2">
      <c r="C167" s="213"/>
    </row>
    <row r="168" spans="2:21" x14ac:dyDescent="0.2">
      <c r="B168" s="213"/>
      <c r="D168" s="286"/>
      <c r="E168" s="286"/>
      <c r="F168" s="286"/>
      <c r="G168" s="286"/>
      <c r="H168" s="213"/>
      <c r="I168" s="213"/>
      <c r="J168" s="680"/>
      <c r="K168" s="286"/>
      <c r="L168" s="680"/>
      <c r="M168" s="286"/>
      <c r="N168" s="213"/>
      <c r="O168" s="213"/>
    </row>
    <row r="171" spans="2:21" x14ac:dyDescent="0.2">
      <c r="C171" s="213"/>
    </row>
    <row r="172" spans="2:21" x14ac:dyDescent="0.2">
      <c r="B172" s="213"/>
      <c r="C172" s="213"/>
      <c r="D172" s="286"/>
      <c r="E172" s="286"/>
      <c r="F172" s="286"/>
      <c r="G172" s="286"/>
      <c r="H172" s="213"/>
      <c r="I172" s="213"/>
      <c r="J172" s="680"/>
      <c r="K172" s="286"/>
      <c r="L172" s="680"/>
      <c r="M172" s="286"/>
      <c r="N172" s="213"/>
      <c r="O172" s="213"/>
    </row>
    <row r="173" spans="2:21" x14ac:dyDescent="0.2">
      <c r="B173" s="213"/>
      <c r="C173" s="213"/>
      <c r="D173" s="286"/>
      <c r="E173" s="286"/>
      <c r="F173" s="286"/>
      <c r="G173" s="286"/>
      <c r="H173" s="213"/>
      <c r="I173" s="213"/>
      <c r="J173" s="680"/>
      <c r="K173" s="286"/>
      <c r="L173" s="680"/>
      <c r="M173" s="286"/>
      <c r="N173" s="213"/>
      <c r="O173" s="213"/>
      <c r="P173" s="211"/>
      <c r="Q173" s="211"/>
      <c r="R173" s="211"/>
      <c r="S173" s="211"/>
      <c r="T173" s="211"/>
      <c r="U173" s="211"/>
    </row>
    <row r="174" spans="2:21" x14ac:dyDescent="0.2">
      <c r="B174" s="213"/>
      <c r="C174" s="213"/>
      <c r="D174" s="286"/>
      <c r="E174" s="286"/>
      <c r="F174" s="286"/>
      <c r="G174" s="286"/>
      <c r="H174" s="213"/>
      <c r="I174" s="213"/>
      <c r="J174" s="680"/>
      <c r="K174" s="286"/>
      <c r="L174" s="680"/>
      <c r="M174" s="286"/>
      <c r="N174" s="213"/>
      <c r="O174" s="213"/>
    </row>
    <row r="175" spans="2:21" x14ac:dyDescent="0.2">
      <c r="B175" s="213"/>
      <c r="D175" s="286"/>
      <c r="E175" s="286"/>
      <c r="F175" s="286"/>
      <c r="G175" s="286"/>
      <c r="H175" s="213"/>
      <c r="I175" s="213"/>
      <c r="J175" s="680"/>
      <c r="K175" s="286"/>
      <c r="L175" s="680"/>
      <c r="M175" s="286"/>
      <c r="N175" s="213"/>
      <c r="O175" s="213"/>
    </row>
    <row r="176" spans="2:21" x14ac:dyDescent="0.2">
      <c r="C176" s="213"/>
    </row>
    <row r="177" spans="2:15" x14ac:dyDescent="0.2">
      <c r="B177" s="213"/>
      <c r="D177" s="286"/>
      <c r="E177" s="286"/>
      <c r="F177" s="286"/>
      <c r="G177" s="286"/>
      <c r="H177" s="213"/>
      <c r="I177" s="213"/>
      <c r="J177" s="680"/>
      <c r="K177" s="286"/>
      <c r="L177" s="680"/>
      <c r="M177" s="286"/>
      <c r="N177" s="213"/>
      <c r="O177" s="213"/>
    </row>
  </sheetData>
  <printOptions horizontalCentered="1"/>
  <pageMargins left="0.5" right="0.5" top="0.75" bottom="0.75" header="0.18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F4" transitionEvaluation="1" transitionEntry="1" codeName="Sheet2">
    <pageSetUpPr fitToPage="1"/>
  </sheetPr>
  <dimension ref="A1:J233"/>
  <sheetViews>
    <sheetView showGridLines="0" zoomScale="136" zoomScaleNormal="136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9.6640625" defaultRowHeight="11.4" x14ac:dyDescent="0.2"/>
  <cols>
    <col min="1" max="1" width="23.88671875" style="19" customWidth="1"/>
    <col min="2" max="2" width="12.109375" style="20" customWidth="1"/>
    <col min="3" max="3" width="12.33203125" style="20" customWidth="1"/>
    <col min="4" max="6" width="12.109375" style="20" customWidth="1"/>
    <col min="7" max="7" width="12.109375" style="351" customWidth="1"/>
    <col min="8" max="8" width="11.6640625" style="20" customWidth="1"/>
    <col min="9" max="253" width="9.6640625" style="19"/>
    <col min="254" max="254" width="20.33203125" style="19" customWidth="1"/>
    <col min="255" max="255" width="10.77734375" style="19" customWidth="1"/>
    <col min="256" max="260" width="11.33203125" style="19" customWidth="1"/>
    <col min="261" max="262" width="9.6640625" style="19"/>
    <col min="263" max="263" width="2.6640625" style="19" customWidth="1"/>
    <col min="264" max="264" width="7.6640625" style="19" customWidth="1"/>
    <col min="265" max="509" width="9.6640625" style="19"/>
    <col min="510" max="510" width="20.33203125" style="19" customWidth="1"/>
    <col min="511" max="511" width="10.77734375" style="19" customWidth="1"/>
    <col min="512" max="516" width="11.33203125" style="19" customWidth="1"/>
    <col min="517" max="518" width="9.6640625" style="19"/>
    <col min="519" max="519" width="2.6640625" style="19" customWidth="1"/>
    <col min="520" max="520" width="7.6640625" style="19" customWidth="1"/>
    <col min="521" max="765" width="9.6640625" style="19"/>
    <col min="766" max="766" width="20.33203125" style="19" customWidth="1"/>
    <col min="767" max="767" width="10.77734375" style="19" customWidth="1"/>
    <col min="768" max="772" width="11.33203125" style="19" customWidth="1"/>
    <col min="773" max="774" width="9.6640625" style="19"/>
    <col min="775" max="775" width="2.6640625" style="19" customWidth="1"/>
    <col min="776" max="776" width="7.6640625" style="19" customWidth="1"/>
    <col min="777" max="1021" width="9.6640625" style="19"/>
    <col min="1022" max="1022" width="20.33203125" style="19" customWidth="1"/>
    <col min="1023" max="1023" width="10.77734375" style="19" customWidth="1"/>
    <col min="1024" max="1028" width="11.33203125" style="19" customWidth="1"/>
    <col min="1029" max="1030" width="9.6640625" style="19"/>
    <col min="1031" max="1031" width="2.6640625" style="19" customWidth="1"/>
    <col min="1032" max="1032" width="7.6640625" style="19" customWidth="1"/>
    <col min="1033" max="1277" width="9.6640625" style="19"/>
    <col min="1278" max="1278" width="20.33203125" style="19" customWidth="1"/>
    <col min="1279" max="1279" width="10.77734375" style="19" customWidth="1"/>
    <col min="1280" max="1284" width="11.33203125" style="19" customWidth="1"/>
    <col min="1285" max="1286" width="9.6640625" style="19"/>
    <col min="1287" max="1287" width="2.6640625" style="19" customWidth="1"/>
    <col min="1288" max="1288" width="7.6640625" style="19" customWidth="1"/>
    <col min="1289" max="1533" width="9.6640625" style="19"/>
    <col min="1534" max="1534" width="20.33203125" style="19" customWidth="1"/>
    <col min="1535" max="1535" width="10.77734375" style="19" customWidth="1"/>
    <col min="1536" max="1540" width="11.33203125" style="19" customWidth="1"/>
    <col min="1541" max="1542" width="9.6640625" style="19"/>
    <col min="1543" max="1543" width="2.6640625" style="19" customWidth="1"/>
    <col min="1544" max="1544" width="7.6640625" style="19" customWidth="1"/>
    <col min="1545" max="1789" width="9.6640625" style="19"/>
    <col min="1790" max="1790" width="20.33203125" style="19" customWidth="1"/>
    <col min="1791" max="1791" width="10.77734375" style="19" customWidth="1"/>
    <col min="1792" max="1796" width="11.33203125" style="19" customWidth="1"/>
    <col min="1797" max="1798" width="9.6640625" style="19"/>
    <col min="1799" max="1799" width="2.6640625" style="19" customWidth="1"/>
    <col min="1800" max="1800" width="7.6640625" style="19" customWidth="1"/>
    <col min="1801" max="2045" width="9.6640625" style="19"/>
    <col min="2046" max="2046" width="20.33203125" style="19" customWidth="1"/>
    <col min="2047" max="2047" width="10.77734375" style="19" customWidth="1"/>
    <col min="2048" max="2052" width="11.33203125" style="19" customWidth="1"/>
    <col min="2053" max="2054" width="9.6640625" style="19"/>
    <col min="2055" max="2055" width="2.6640625" style="19" customWidth="1"/>
    <col min="2056" max="2056" width="7.6640625" style="19" customWidth="1"/>
    <col min="2057" max="2301" width="9.6640625" style="19"/>
    <col min="2302" max="2302" width="20.33203125" style="19" customWidth="1"/>
    <col min="2303" max="2303" width="10.77734375" style="19" customWidth="1"/>
    <col min="2304" max="2308" width="11.33203125" style="19" customWidth="1"/>
    <col min="2309" max="2310" width="9.6640625" style="19"/>
    <col min="2311" max="2311" width="2.6640625" style="19" customWidth="1"/>
    <col min="2312" max="2312" width="7.6640625" style="19" customWidth="1"/>
    <col min="2313" max="2557" width="9.6640625" style="19"/>
    <col min="2558" max="2558" width="20.33203125" style="19" customWidth="1"/>
    <col min="2559" max="2559" width="10.77734375" style="19" customWidth="1"/>
    <col min="2560" max="2564" width="11.33203125" style="19" customWidth="1"/>
    <col min="2565" max="2566" width="9.6640625" style="19"/>
    <col min="2567" max="2567" width="2.6640625" style="19" customWidth="1"/>
    <col min="2568" max="2568" width="7.6640625" style="19" customWidth="1"/>
    <col min="2569" max="2813" width="9.6640625" style="19"/>
    <col min="2814" max="2814" width="20.33203125" style="19" customWidth="1"/>
    <col min="2815" max="2815" width="10.77734375" style="19" customWidth="1"/>
    <col min="2816" max="2820" width="11.33203125" style="19" customWidth="1"/>
    <col min="2821" max="2822" width="9.6640625" style="19"/>
    <col min="2823" max="2823" width="2.6640625" style="19" customWidth="1"/>
    <col min="2824" max="2824" width="7.6640625" style="19" customWidth="1"/>
    <col min="2825" max="3069" width="9.6640625" style="19"/>
    <col min="3070" max="3070" width="20.33203125" style="19" customWidth="1"/>
    <col min="3071" max="3071" width="10.77734375" style="19" customWidth="1"/>
    <col min="3072" max="3076" width="11.33203125" style="19" customWidth="1"/>
    <col min="3077" max="3078" width="9.6640625" style="19"/>
    <col min="3079" max="3079" width="2.6640625" style="19" customWidth="1"/>
    <col min="3080" max="3080" width="7.6640625" style="19" customWidth="1"/>
    <col min="3081" max="3325" width="9.6640625" style="19"/>
    <col min="3326" max="3326" width="20.33203125" style="19" customWidth="1"/>
    <col min="3327" max="3327" width="10.77734375" style="19" customWidth="1"/>
    <col min="3328" max="3332" width="11.33203125" style="19" customWidth="1"/>
    <col min="3333" max="3334" width="9.6640625" style="19"/>
    <col min="3335" max="3335" width="2.6640625" style="19" customWidth="1"/>
    <col min="3336" max="3336" width="7.6640625" style="19" customWidth="1"/>
    <col min="3337" max="3581" width="9.6640625" style="19"/>
    <col min="3582" max="3582" width="20.33203125" style="19" customWidth="1"/>
    <col min="3583" max="3583" width="10.77734375" style="19" customWidth="1"/>
    <col min="3584" max="3588" width="11.33203125" style="19" customWidth="1"/>
    <col min="3589" max="3590" width="9.6640625" style="19"/>
    <col min="3591" max="3591" width="2.6640625" style="19" customWidth="1"/>
    <col min="3592" max="3592" width="7.6640625" style="19" customWidth="1"/>
    <col min="3593" max="3837" width="9.6640625" style="19"/>
    <col min="3838" max="3838" width="20.33203125" style="19" customWidth="1"/>
    <col min="3839" max="3839" width="10.77734375" style="19" customWidth="1"/>
    <col min="3840" max="3844" width="11.33203125" style="19" customWidth="1"/>
    <col min="3845" max="3846" width="9.6640625" style="19"/>
    <col min="3847" max="3847" width="2.6640625" style="19" customWidth="1"/>
    <col min="3848" max="3848" width="7.6640625" style="19" customWidth="1"/>
    <col min="3849" max="4093" width="9.6640625" style="19"/>
    <col min="4094" max="4094" width="20.33203125" style="19" customWidth="1"/>
    <col min="4095" max="4095" width="10.77734375" style="19" customWidth="1"/>
    <col min="4096" max="4100" width="11.33203125" style="19" customWidth="1"/>
    <col min="4101" max="4102" width="9.6640625" style="19"/>
    <col min="4103" max="4103" width="2.6640625" style="19" customWidth="1"/>
    <col min="4104" max="4104" width="7.6640625" style="19" customWidth="1"/>
    <col min="4105" max="4349" width="9.6640625" style="19"/>
    <col min="4350" max="4350" width="20.33203125" style="19" customWidth="1"/>
    <col min="4351" max="4351" width="10.77734375" style="19" customWidth="1"/>
    <col min="4352" max="4356" width="11.33203125" style="19" customWidth="1"/>
    <col min="4357" max="4358" width="9.6640625" style="19"/>
    <col min="4359" max="4359" width="2.6640625" style="19" customWidth="1"/>
    <col min="4360" max="4360" width="7.6640625" style="19" customWidth="1"/>
    <col min="4361" max="4605" width="9.6640625" style="19"/>
    <col min="4606" max="4606" width="20.33203125" style="19" customWidth="1"/>
    <col min="4607" max="4607" width="10.77734375" style="19" customWidth="1"/>
    <col min="4608" max="4612" width="11.33203125" style="19" customWidth="1"/>
    <col min="4613" max="4614" width="9.6640625" style="19"/>
    <col min="4615" max="4615" width="2.6640625" style="19" customWidth="1"/>
    <col min="4616" max="4616" width="7.6640625" style="19" customWidth="1"/>
    <col min="4617" max="4861" width="9.6640625" style="19"/>
    <col min="4862" max="4862" width="20.33203125" style="19" customWidth="1"/>
    <col min="4863" max="4863" width="10.77734375" style="19" customWidth="1"/>
    <col min="4864" max="4868" width="11.33203125" style="19" customWidth="1"/>
    <col min="4869" max="4870" width="9.6640625" style="19"/>
    <col min="4871" max="4871" width="2.6640625" style="19" customWidth="1"/>
    <col min="4872" max="4872" width="7.6640625" style="19" customWidth="1"/>
    <col min="4873" max="5117" width="9.6640625" style="19"/>
    <col min="5118" max="5118" width="20.33203125" style="19" customWidth="1"/>
    <col min="5119" max="5119" width="10.77734375" style="19" customWidth="1"/>
    <col min="5120" max="5124" width="11.33203125" style="19" customWidth="1"/>
    <col min="5125" max="5126" width="9.6640625" style="19"/>
    <col min="5127" max="5127" width="2.6640625" style="19" customWidth="1"/>
    <col min="5128" max="5128" width="7.6640625" style="19" customWidth="1"/>
    <col min="5129" max="5373" width="9.6640625" style="19"/>
    <col min="5374" max="5374" width="20.33203125" style="19" customWidth="1"/>
    <col min="5375" max="5375" width="10.77734375" style="19" customWidth="1"/>
    <col min="5376" max="5380" width="11.33203125" style="19" customWidth="1"/>
    <col min="5381" max="5382" width="9.6640625" style="19"/>
    <col min="5383" max="5383" width="2.6640625" style="19" customWidth="1"/>
    <col min="5384" max="5384" width="7.6640625" style="19" customWidth="1"/>
    <col min="5385" max="5629" width="9.6640625" style="19"/>
    <col min="5630" max="5630" width="20.33203125" style="19" customWidth="1"/>
    <col min="5631" max="5631" width="10.77734375" style="19" customWidth="1"/>
    <col min="5632" max="5636" width="11.33203125" style="19" customWidth="1"/>
    <col min="5637" max="5638" width="9.6640625" style="19"/>
    <col min="5639" max="5639" width="2.6640625" style="19" customWidth="1"/>
    <col min="5640" max="5640" width="7.6640625" style="19" customWidth="1"/>
    <col min="5641" max="5885" width="9.6640625" style="19"/>
    <col min="5886" max="5886" width="20.33203125" style="19" customWidth="1"/>
    <col min="5887" max="5887" width="10.77734375" style="19" customWidth="1"/>
    <col min="5888" max="5892" width="11.33203125" style="19" customWidth="1"/>
    <col min="5893" max="5894" width="9.6640625" style="19"/>
    <col min="5895" max="5895" width="2.6640625" style="19" customWidth="1"/>
    <col min="5896" max="5896" width="7.6640625" style="19" customWidth="1"/>
    <col min="5897" max="6141" width="9.6640625" style="19"/>
    <col min="6142" max="6142" width="20.33203125" style="19" customWidth="1"/>
    <col min="6143" max="6143" width="10.77734375" style="19" customWidth="1"/>
    <col min="6144" max="6148" width="11.33203125" style="19" customWidth="1"/>
    <col min="6149" max="6150" width="9.6640625" style="19"/>
    <col min="6151" max="6151" width="2.6640625" style="19" customWidth="1"/>
    <col min="6152" max="6152" width="7.6640625" style="19" customWidth="1"/>
    <col min="6153" max="6397" width="9.6640625" style="19"/>
    <col min="6398" max="6398" width="20.33203125" style="19" customWidth="1"/>
    <col min="6399" max="6399" width="10.77734375" style="19" customWidth="1"/>
    <col min="6400" max="6404" width="11.33203125" style="19" customWidth="1"/>
    <col min="6405" max="6406" width="9.6640625" style="19"/>
    <col min="6407" max="6407" width="2.6640625" style="19" customWidth="1"/>
    <col min="6408" max="6408" width="7.6640625" style="19" customWidth="1"/>
    <col min="6409" max="6653" width="9.6640625" style="19"/>
    <col min="6654" max="6654" width="20.33203125" style="19" customWidth="1"/>
    <col min="6655" max="6655" width="10.77734375" style="19" customWidth="1"/>
    <col min="6656" max="6660" width="11.33203125" style="19" customWidth="1"/>
    <col min="6661" max="6662" width="9.6640625" style="19"/>
    <col min="6663" max="6663" width="2.6640625" style="19" customWidth="1"/>
    <col min="6664" max="6664" width="7.6640625" style="19" customWidth="1"/>
    <col min="6665" max="6909" width="9.6640625" style="19"/>
    <col min="6910" max="6910" width="20.33203125" style="19" customWidth="1"/>
    <col min="6911" max="6911" width="10.77734375" style="19" customWidth="1"/>
    <col min="6912" max="6916" width="11.33203125" style="19" customWidth="1"/>
    <col min="6917" max="6918" width="9.6640625" style="19"/>
    <col min="6919" max="6919" width="2.6640625" style="19" customWidth="1"/>
    <col min="6920" max="6920" width="7.6640625" style="19" customWidth="1"/>
    <col min="6921" max="7165" width="9.6640625" style="19"/>
    <col min="7166" max="7166" width="20.33203125" style="19" customWidth="1"/>
    <col min="7167" max="7167" width="10.77734375" style="19" customWidth="1"/>
    <col min="7168" max="7172" width="11.33203125" style="19" customWidth="1"/>
    <col min="7173" max="7174" width="9.6640625" style="19"/>
    <col min="7175" max="7175" width="2.6640625" style="19" customWidth="1"/>
    <col min="7176" max="7176" width="7.6640625" style="19" customWidth="1"/>
    <col min="7177" max="7421" width="9.6640625" style="19"/>
    <col min="7422" max="7422" width="20.33203125" style="19" customWidth="1"/>
    <col min="7423" max="7423" width="10.77734375" style="19" customWidth="1"/>
    <col min="7424" max="7428" width="11.33203125" style="19" customWidth="1"/>
    <col min="7429" max="7430" width="9.6640625" style="19"/>
    <col min="7431" max="7431" width="2.6640625" style="19" customWidth="1"/>
    <col min="7432" max="7432" width="7.6640625" style="19" customWidth="1"/>
    <col min="7433" max="7677" width="9.6640625" style="19"/>
    <col min="7678" max="7678" width="20.33203125" style="19" customWidth="1"/>
    <col min="7679" max="7679" width="10.77734375" style="19" customWidth="1"/>
    <col min="7680" max="7684" width="11.33203125" style="19" customWidth="1"/>
    <col min="7685" max="7686" width="9.6640625" style="19"/>
    <col min="7687" max="7687" width="2.6640625" style="19" customWidth="1"/>
    <col min="7688" max="7688" width="7.6640625" style="19" customWidth="1"/>
    <col min="7689" max="7933" width="9.6640625" style="19"/>
    <col min="7934" max="7934" width="20.33203125" style="19" customWidth="1"/>
    <col min="7935" max="7935" width="10.77734375" style="19" customWidth="1"/>
    <col min="7936" max="7940" width="11.33203125" style="19" customWidth="1"/>
    <col min="7941" max="7942" width="9.6640625" style="19"/>
    <col min="7943" max="7943" width="2.6640625" style="19" customWidth="1"/>
    <col min="7944" max="7944" width="7.6640625" style="19" customWidth="1"/>
    <col min="7945" max="8189" width="9.6640625" style="19"/>
    <col min="8190" max="8190" width="20.33203125" style="19" customWidth="1"/>
    <col min="8191" max="8191" width="10.77734375" style="19" customWidth="1"/>
    <col min="8192" max="8196" width="11.33203125" style="19" customWidth="1"/>
    <col min="8197" max="8198" width="9.6640625" style="19"/>
    <col min="8199" max="8199" width="2.6640625" style="19" customWidth="1"/>
    <col min="8200" max="8200" width="7.6640625" style="19" customWidth="1"/>
    <col min="8201" max="8445" width="9.6640625" style="19"/>
    <col min="8446" max="8446" width="20.33203125" style="19" customWidth="1"/>
    <col min="8447" max="8447" width="10.77734375" style="19" customWidth="1"/>
    <col min="8448" max="8452" width="11.33203125" style="19" customWidth="1"/>
    <col min="8453" max="8454" width="9.6640625" style="19"/>
    <col min="8455" max="8455" width="2.6640625" style="19" customWidth="1"/>
    <col min="8456" max="8456" width="7.6640625" style="19" customWidth="1"/>
    <col min="8457" max="8701" width="9.6640625" style="19"/>
    <col min="8702" max="8702" width="20.33203125" style="19" customWidth="1"/>
    <col min="8703" max="8703" width="10.77734375" style="19" customWidth="1"/>
    <col min="8704" max="8708" width="11.33203125" style="19" customWidth="1"/>
    <col min="8709" max="8710" width="9.6640625" style="19"/>
    <col min="8711" max="8711" width="2.6640625" style="19" customWidth="1"/>
    <col min="8712" max="8712" width="7.6640625" style="19" customWidth="1"/>
    <col min="8713" max="8957" width="9.6640625" style="19"/>
    <col min="8958" max="8958" width="20.33203125" style="19" customWidth="1"/>
    <col min="8959" max="8959" width="10.77734375" style="19" customWidth="1"/>
    <col min="8960" max="8964" width="11.33203125" style="19" customWidth="1"/>
    <col min="8965" max="8966" width="9.6640625" style="19"/>
    <col min="8967" max="8967" width="2.6640625" style="19" customWidth="1"/>
    <col min="8968" max="8968" width="7.6640625" style="19" customWidth="1"/>
    <col min="8969" max="9213" width="9.6640625" style="19"/>
    <col min="9214" max="9214" width="20.33203125" style="19" customWidth="1"/>
    <col min="9215" max="9215" width="10.77734375" style="19" customWidth="1"/>
    <col min="9216" max="9220" width="11.33203125" style="19" customWidth="1"/>
    <col min="9221" max="9222" width="9.6640625" style="19"/>
    <col min="9223" max="9223" width="2.6640625" style="19" customWidth="1"/>
    <col min="9224" max="9224" width="7.6640625" style="19" customWidth="1"/>
    <col min="9225" max="9469" width="9.6640625" style="19"/>
    <col min="9470" max="9470" width="20.33203125" style="19" customWidth="1"/>
    <col min="9471" max="9471" width="10.77734375" style="19" customWidth="1"/>
    <col min="9472" max="9476" width="11.33203125" style="19" customWidth="1"/>
    <col min="9477" max="9478" width="9.6640625" style="19"/>
    <col min="9479" max="9479" width="2.6640625" style="19" customWidth="1"/>
    <col min="9480" max="9480" width="7.6640625" style="19" customWidth="1"/>
    <col min="9481" max="9725" width="9.6640625" style="19"/>
    <col min="9726" max="9726" width="20.33203125" style="19" customWidth="1"/>
    <col min="9727" max="9727" width="10.77734375" style="19" customWidth="1"/>
    <col min="9728" max="9732" width="11.33203125" style="19" customWidth="1"/>
    <col min="9733" max="9734" width="9.6640625" style="19"/>
    <col min="9735" max="9735" width="2.6640625" style="19" customWidth="1"/>
    <col min="9736" max="9736" width="7.6640625" style="19" customWidth="1"/>
    <col min="9737" max="9981" width="9.6640625" style="19"/>
    <col min="9982" max="9982" width="20.33203125" style="19" customWidth="1"/>
    <col min="9983" max="9983" width="10.77734375" style="19" customWidth="1"/>
    <col min="9984" max="9988" width="11.33203125" style="19" customWidth="1"/>
    <col min="9989" max="9990" width="9.6640625" style="19"/>
    <col min="9991" max="9991" width="2.6640625" style="19" customWidth="1"/>
    <col min="9992" max="9992" width="7.6640625" style="19" customWidth="1"/>
    <col min="9993" max="10237" width="9.6640625" style="19"/>
    <col min="10238" max="10238" width="20.33203125" style="19" customWidth="1"/>
    <col min="10239" max="10239" width="10.77734375" style="19" customWidth="1"/>
    <col min="10240" max="10244" width="11.33203125" style="19" customWidth="1"/>
    <col min="10245" max="10246" width="9.6640625" style="19"/>
    <col min="10247" max="10247" width="2.6640625" style="19" customWidth="1"/>
    <col min="10248" max="10248" width="7.6640625" style="19" customWidth="1"/>
    <col min="10249" max="10493" width="9.6640625" style="19"/>
    <col min="10494" max="10494" width="20.33203125" style="19" customWidth="1"/>
    <col min="10495" max="10495" width="10.77734375" style="19" customWidth="1"/>
    <col min="10496" max="10500" width="11.33203125" style="19" customWidth="1"/>
    <col min="10501" max="10502" width="9.6640625" style="19"/>
    <col min="10503" max="10503" width="2.6640625" style="19" customWidth="1"/>
    <col min="10504" max="10504" width="7.6640625" style="19" customWidth="1"/>
    <col min="10505" max="10749" width="9.6640625" style="19"/>
    <col min="10750" max="10750" width="20.33203125" style="19" customWidth="1"/>
    <col min="10751" max="10751" width="10.77734375" style="19" customWidth="1"/>
    <col min="10752" max="10756" width="11.33203125" style="19" customWidth="1"/>
    <col min="10757" max="10758" width="9.6640625" style="19"/>
    <col min="10759" max="10759" width="2.6640625" style="19" customWidth="1"/>
    <col min="10760" max="10760" width="7.6640625" style="19" customWidth="1"/>
    <col min="10761" max="11005" width="9.6640625" style="19"/>
    <col min="11006" max="11006" width="20.33203125" style="19" customWidth="1"/>
    <col min="11007" max="11007" width="10.77734375" style="19" customWidth="1"/>
    <col min="11008" max="11012" width="11.33203125" style="19" customWidth="1"/>
    <col min="11013" max="11014" width="9.6640625" style="19"/>
    <col min="11015" max="11015" width="2.6640625" style="19" customWidth="1"/>
    <col min="11016" max="11016" width="7.6640625" style="19" customWidth="1"/>
    <col min="11017" max="11261" width="9.6640625" style="19"/>
    <col min="11262" max="11262" width="20.33203125" style="19" customWidth="1"/>
    <col min="11263" max="11263" width="10.77734375" style="19" customWidth="1"/>
    <col min="11264" max="11268" width="11.33203125" style="19" customWidth="1"/>
    <col min="11269" max="11270" width="9.6640625" style="19"/>
    <col min="11271" max="11271" width="2.6640625" style="19" customWidth="1"/>
    <col min="11272" max="11272" width="7.6640625" style="19" customWidth="1"/>
    <col min="11273" max="11517" width="9.6640625" style="19"/>
    <col min="11518" max="11518" width="20.33203125" style="19" customWidth="1"/>
    <col min="11519" max="11519" width="10.77734375" style="19" customWidth="1"/>
    <col min="11520" max="11524" width="11.33203125" style="19" customWidth="1"/>
    <col min="11525" max="11526" width="9.6640625" style="19"/>
    <col min="11527" max="11527" width="2.6640625" style="19" customWidth="1"/>
    <col min="11528" max="11528" width="7.6640625" style="19" customWidth="1"/>
    <col min="11529" max="11773" width="9.6640625" style="19"/>
    <col min="11774" max="11774" width="20.33203125" style="19" customWidth="1"/>
    <col min="11775" max="11775" width="10.77734375" style="19" customWidth="1"/>
    <col min="11776" max="11780" width="11.33203125" style="19" customWidth="1"/>
    <col min="11781" max="11782" width="9.6640625" style="19"/>
    <col min="11783" max="11783" width="2.6640625" style="19" customWidth="1"/>
    <col min="11784" max="11784" width="7.6640625" style="19" customWidth="1"/>
    <col min="11785" max="12029" width="9.6640625" style="19"/>
    <col min="12030" max="12030" width="20.33203125" style="19" customWidth="1"/>
    <col min="12031" max="12031" width="10.77734375" style="19" customWidth="1"/>
    <col min="12032" max="12036" width="11.33203125" style="19" customWidth="1"/>
    <col min="12037" max="12038" width="9.6640625" style="19"/>
    <col min="12039" max="12039" width="2.6640625" style="19" customWidth="1"/>
    <col min="12040" max="12040" width="7.6640625" style="19" customWidth="1"/>
    <col min="12041" max="12285" width="9.6640625" style="19"/>
    <col min="12286" max="12286" width="20.33203125" style="19" customWidth="1"/>
    <col min="12287" max="12287" width="10.77734375" style="19" customWidth="1"/>
    <col min="12288" max="12292" width="11.33203125" style="19" customWidth="1"/>
    <col min="12293" max="12294" width="9.6640625" style="19"/>
    <col min="12295" max="12295" width="2.6640625" style="19" customWidth="1"/>
    <col min="12296" max="12296" width="7.6640625" style="19" customWidth="1"/>
    <col min="12297" max="12541" width="9.6640625" style="19"/>
    <col min="12542" max="12542" width="20.33203125" style="19" customWidth="1"/>
    <col min="12543" max="12543" width="10.77734375" style="19" customWidth="1"/>
    <col min="12544" max="12548" width="11.33203125" style="19" customWidth="1"/>
    <col min="12549" max="12550" width="9.6640625" style="19"/>
    <col min="12551" max="12551" width="2.6640625" style="19" customWidth="1"/>
    <col min="12552" max="12552" width="7.6640625" style="19" customWidth="1"/>
    <col min="12553" max="12797" width="9.6640625" style="19"/>
    <col min="12798" max="12798" width="20.33203125" style="19" customWidth="1"/>
    <col min="12799" max="12799" width="10.77734375" style="19" customWidth="1"/>
    <col min="12800" max="12804" width="11.33203125" style="19" customWidth="1"/>
    <col min="12805" max="12806" width="9.6640625" style="19"/>
    <col min="12807" max="12807" width="2.6640625" style="19" customWidth="1"/>
    <col min="12808" max="12808" width="7.6640625" style="19" customWidth="1"/>
    <col min="12809" max="13053" width="9.6640625" style="19"/>
    <col min="13054" max="13054" width="20.33203125" style="19" customWidth="1"/>
    <col min="13055" max="13055" width="10.77734375" style="19" customWidth="1"/>
    <col min="13056" max="13060" width="11.33203125" style="19" customWidth="1"/>
    <col min="13061" max="13062" width="9.6640625" style="19"/>
    <col min="13063" max="13063" width="2.6640625" style="19" customWidth="1"/>
    <col min="13064" max="13064" width="7.6640625" style="19" customWidth="1"/>
    <col min="13065" max="13309" width="9.6640625" style="19"/>
    <col min="13310" max="13310" width="20.33203125" style="19" customWidth="1"/>
    <col min="13311" max="13311" width="10.77734375" style="19" customWidth="1"/>
    <col min="13312" max="13316" width="11.33203125" style="19" customWidth="1"/>
    <col min="13317" max="13318" width="9.6640625" style="19"/>
    <col min="13319" max="13319" width="2.6640625" style="19" customWidth="1"/>
    <col min="13320" max="13320" width="7.6640625" style="19" customWidth="1"/>
    <col min="13321" max="13565" width="9.6640625" style="19"/>
    <col min="13566" max="13566" width="20.33203125" style="19" customWidth="1"/>
    <col min="13567" max="13567" width="10.77734375" style="19" customWidth="1"/>
    <col min="13568" max="13572" width="11.33203125" style="19" customWidth="1"/>
    <col min="13573" max="13574" width="9.6640625" style="19"/>
    <col min="13575" max="13575" width="2.6640625" style="19" customWidth="1"/>
    <col min="13576" max="13576" width="7.6640625" style="19" customWidth="1"/>
    <col min="13577" max="13821" width="9.6640625" style="19"/>
    <col min="13822" max="13822" width="20.33203125" style="19" customWidth="1"/>
    <col min="13823" max="13823" width="10.77734375" style="19" customWidth="1"/>
    <col min="13824" max="13828" width="11.33203125" style="19" customWidth="1"/>
    <col min="13829" max="13830" width="9.6640625" style="19"/>
    <col min="13831" max="13831" width="2.6640625" style="19" customWidth="1"/>
    <col min="13832" max="13832" width="7.6640625" style="19" customWidth="1"/>
    <col min="13833" max="14077" width="9.6640625" style="19"/>
    <col min="14078" max="14078" width="20.33203125" style="19" customWidth="1"/>
    <col min="14079" max="14079" width="10.77734375" style="19" customWidth="1"/>
    <col min="14080" max="14084" width="11.33203125" style="19" customWidth="1"/>
    <col min="14085" max="14086" width="9.6640625" style="19"/>
    <col min="14087" max="14087" width="2.6640625" style="19" customWidth="1"/>
    <col min="14088" max="14088" width="7.6640625" style="19" customWidth="1"/>
    <col min="14089" max="14333" width="9.6640625" style="19"/>
    <col min="14334" max="14334" width="20.33203125" style="19" customWidth="1"/>
    <col min="14335" max="14335" width="10.77734375" style="19" customWidth="1"/>
    <col min="14336" max="14340" width="11.33203125" style="19" customWidth="1"/>
    <col min="14341" max="14342" width="9.6640625" style="19"/>
    <col min="14343" max="14343" width="2.6640625" style="19" customWidth="1"/>
    <col min="14344" max="14344" width="7.6640625" style="19" customWidth="1"/>
    <col min="14345" max="14589" width="9.6640625" style="19"/>
    <col min="14590" max="14590" width="20.33203125" style="19" customWidth="1"/>
    <col min="14591" max="14591" width="10.77734375" style="19" customWidth="1"/>
    <col min="14592" max="14596" width="11.33203125" style="19" customWidth="1"/>
    <col min="14597" max="14598" width="9.6640625" style="19"/>
    <col min="14599" max="14599" width="2.6640625" style="19" customWidth="1"/>
    <col min="14600" max="14600" width="7.6640625" style="19" customWidth="1"/>
    <col min="14601" max="14845" width="9.6640625" style="19"/>
    <col min="14846" max="14846" width="20.33203125" style="19" customWidth="1"/>
    <col min="14847" max="14847" width="10.77734375" style="19" customWidth="1"/>
    <col min="14848" max="14852" width="11.33203125" style="19" customWidth="1"/>
    <col min="14853" max="14854" width="9.6640625" style="19"/>
    <col min="14855" max="14855" width="2.6640625" style="19" customWidth="1"/>
    <col min="14856" max="14856" width="7.6640625" style="19" customWidth="1"/>
    <col min="14857" max="15101" width="9.6640625" style="19"/>
    <col min="15102" max="15102" width="20.33203125" style="19" customWidth="1"/>
    <col min="15103" max="15103" width="10.77734375" style="19" customWidth="1"/>
    <col min="15104" max="15108" width="11.33203125" style="19" customWidth="1"/>
    <col min="15109" max="15110" width="9.6640625" style="19"/>
    <col min="15111" max="15111" width="2.6640625" style="19" customWidth="1"/>
    <col min="15112" max="15112" width="7.6640625" style="19" customWidth="1"/>
    <col min="15113" max="15357" width="9.6640625" style="19"/>
    <col min="15358" max="15358" width="20.33203125" style="19" customWidth="1"/>
    <col min="15359" max="15359" width="10.77734375" style="19" customWidth="1"/>
    <col min="15360" max="15364" width="11.33203125" style="19" customWidth="1"/>
    <col min="15365" max="15366" width="9.6640625" style="19"/>
    <col min="15367" max="15367" width="2.6640625" style="19" customWidth="1"/>
    <col min="15368" max="15368" width="7.6640625" style="19" customWidth="1"/>
    <col min="15369" max="15613" width="9.6640625" style="19"/>
    <col min="15614" max="15614" width="20.33203125" style="19" customWidth="1"/>
    <col min="15615" max="15615" width="10.77734375" style="19" customWidth="1"/>
    <col min="15616" max="15620" width="11.33203125" style="19" customWidth="1"/>
    <col min="15621" max="15622" width="9.6640625" style="19"/>
    <col min="15623" max="15623" width="2.6640625" style="19" customWidth="1"/>
    <col min="15624" max="15624" width="7.6640625" style="19" customWidth="1"/>
    <col min="15625" max="15869" width="9.6640625" style="19"/>
    <col min="15870" max="15870" width="20.33203125" style="19" customWidth="1"/>
    <col min="15871" max="15871" width="10.77734375" style="19" customWidth="1"/>
    <col min="15872" max="15876" width="11.33203125" style="19" customWidth="1"/>
    <col min="15877" max="15878" width="9.6640625" style="19"/>
    <col min="15879" max="15879" width="2.6640625" style="19" customWidth="1"/>
    <col min="15880" max="15880" width="7.6640625" style="19" customWidth="1"/>
    <col min="15881" max="16125" width="9.6640625" style="19"/>
    <col min="16126" max="16126" width="20.33203125" style="19" customWidth="1"/>
    <col min="16127" max="16127" width="10.77734375" style="19" customWidth="1"/>
    <col min="16128" max="16132" width="11.33203125" style="19" customWidth="1"/>
    <col min="16133" max="16134" width="9.6640625" style="19"/>
    <col min="16135" max="16135" width="2.6640625" style="19" customWidth="1"/>
    <col min="16136" max="16136" width="7.6640625" style="19" customWidth="1"/>
    <col min="16137" max="16384" width="9.6640625" style="19"/>
  </cols>
  <sheetData>
    <row r="1" spans="1:10" ht="17.25" customHeight="1" x14ac:dyDescent="0.2">
      <c r="A1" s="17" t="s">
        <v>408</v>
      </c>
      <c r="B1" s="18"/>
      <c r="C1" s="18"/>
      <c r="D1" s="18"/>
      <c r="E1" s="18"/>
      <c r="F1" s="18"/>
      <c r="G1" s="405"/>
      <c r="H1" s="18"/>
    </row>
    <row r="2" spans="1:10" ht="17.25" customHeight="1" x14ac:dyDescent="0.2">
      <c r="A2" s="427" t="s">
        <v>0</v>
      </c>
      <c r="B2" s="428" t="s">
        <v>36</v>
      </c>
      <c r="C2" s="428" t="s">
        <v>37</v>
      </c>
      <c r="D2" s="428" t="s">
        <v>287</v>
      </c>
      <c r="E2" s="428" t="s">
        <v>311</v>
      </c>
      <c r="F2" s="428" t="s">
        <v>329</v>
      </c>
      <c r="G2" s="428" t="s">
        <v>376</v>
      </c>
      <c r="H2" s="410" t="s">
        <v>438</v>
      </c>
    </row>
    <row r="3" spans="1:10" ht="15" customHeight="1" x14ac:dyDescent="0.2">
      <c r="A3" s="429"/>
      <c r="B3" s="430"/>
      <c r="C3" s="430"/>
      <c r="D3" s="430"/>
      <c r="E3" s="430"/>
      <c r="F3" s="430"/>
      <c r="G3" s="430"/>
      <c r="H3" s="446" t="s">
        <v>439</v>
      </c>
    </row>
    <row r="4" spans="1:10" ht="13.65" customHeight="1" x14ac:dyDescent="0.25">
      <c r="A4" s="335" t="s">
        <v>38</v>
      </c>
      <c r="F4" s="411"/>
      <c r="G4" s="415"/>
    </row>
    <row r="5" spans="1:10" ht="12" customHeight="1" x14ac:dyDescent="0.2">
      <c r="A5" s="22" t="s">
        <v>1</v>
      </c>
      <c r="C5" s="351"/>
      <c r="D5" s="351"/>
      <c r="E5" s="351" t="s">
        <v>23</v>
      </c>
      <c r="F5" s="412"/>
      <c r="G5" s="416"/>
      <c r="H5" s="24"/>
      <c r="J5" s="21"/>
    </row>
    <row r="6" spans="1:10" ht="5.25" customHeight="1" x14ac:dyDescent="0.2">
      <c r="A6" s="25"/>
      <c r="B6" s="24"/>
      <c r="C6" s="24"/>
      <c r="D6" s="24"/>
      <c r="E6" s="24"/>
      <c r="F6" s="412"/>
      <c r="G6" s="416"/>
      <c r="H6" s="24"/>
      <c r="J6" s="21"/>
    </row>
    <row r="7" spans="1:10" s="27" customFormat="1" ht="13.65" customHeight="1" x14ac:dyDescent="0.2">
      <c r="A7" s="22" t="s">
        <v>3</v>
      </c>
      <c r="B7" s="431">
        <v>2.4420000000000002</v>
      </c>
      <c r="C7" s="431">
        <v>1.8109999999999999</v>
      </c>
      <c r="D7" s="431">
        <v>2.198</v>
      </c>
      <c r="E7" s="431">
        <v>1.7829999999999999</v>
      </c>
      <c r="F7" s="431">
        <v>2.3319999999999999</v>
      </c>
      <c r="G7" s="431">
        <v>1.97</v>
      </c>
      <c r="H7" s="26" t="s">
        <v>380</v>
      </c>
      <c r="J7" s="28"/>
    </row>
    <row r="8" spans="1:10" s="27" customFormat="1" ht="13.65" customHeight="1" x14ac:dyDescent="0.2">
      <c r="A8" s="22" t="s">
        <v>4</v>
      </c>
      <c r="B8" s="431">
        <v>2.403</v>
      </c>
      <c r="C8" s="431">
        <v>1.748</v>
      </c>
      <c r="D8" s="431">
        <v>2.1760000000000002</v>
      </c>
      <c r="E8" s="431">
        <v>1.73</v>
      </c>
      <c r="F8" s="431">
        <v>2.3010000000000002</v>
      </c>
      <c r="G8" s="431">
        <v>1.9359999999999999</v>
      </c>
      <c r="H8" s="26" t="s">
        <v>380</v>
      </c>
    </row>
    <row r="9" spans="1:10" ht="5.25" customHeight="1" x14ac:dyDescent="0.2">
      <c r="A9" s="22" t="s">
        <v>1</v>
      </c>
      <c r="B9" s="432"/>
      <c r="C9" s="432"/>
      <c r="D9" s="432"/>
      <c r="E9" s="432"/>
      <c r="F9" s="432"/>
      <c r="G9" s="432"/>
      <c r="H9" s="30"/>
    </row>
    <row r="10" spans="1:10" ht="13.65" customHeight="1" x14ac:dyDescent="0.2">
      <c r="A10" s="22" t="s">
        <v>1</v>
      </c>
      <c r="B10" s="23"/>
      <c r="C10" s="23"/>
      <c r="D10" s="23"/>
      <c r="E10" s="23" t="s">
        <v>24</v>
      </c>
      <c r="F10" s="432"/>
      <c r="G10" s="432"/>
      <c r="H10" s="30"/>
      <c r="J10" s="21"/>
    </row>
    <row r="11" spans="1:10" ht="5.25" customHeight="1" x14ac:dyDescent="0.2">
      <c r="A11" s="25"/>
      <c r="B11" s="432"/>
      <c r="C11" s="432"/>
      <c r="D11" s="432"/>
      <c r="E11" s="432"/>
      <c r="F11" s="432"/>
      <c r="G11" s="432"/>
      <c r="H11" s="30"/>
      <c r="J11" s="21"/>
    </row>
    <row r="12" spans="1:10" s="27" customFormat="1" ht="12.75" customHeight="1" x14ac:dyDescent="0.2">
      <c r="A12" s="22" t="s">
        <v>5</v>
      </c>
      <c r="B12" s="33">
        <v>6927</v>
      </c>
      <c r="C12" s="33">
        <v>7314</v>
      </c>
      <c r="D12" s="33">
        <v>7517</v>
      </c>
      <c r="E12" s="33">
        <v>7261</v>
      </c>
      <c r="F12" s="33">
        <v>7422</v>
      </c>
      <c r="G12" s="33">
        <f>G17/G8*100</f>
        <v>7471.0227272727279</v>
      </c>
      <c r="H12" s="26" t="s">
        <v>380</v>
      </c>
    </row>
    <row r="13" spans="1:10" ht="4.5" hidden="1" customHeight="1" x14ac:dyDescent="0.2">
      <c r="A13" s="25"/>
      <c r="G13" s="20"/>
      <c r="H13" s="24"/>
    </row>
    <row r="14" spans="1:10" ht="13.65" customHeight="1" x14ac:dyDescent="0.2">
      <c r="A14" s="22" t="s">
        <v>1</v>
      </c>
      <c r="C14" s="23"/>
      <c r="D14" s="23"/>
      <c r="E14" s="23" t="s">
        <v>25</v>
      </c>
      <c r="G14" s="20"/>
      <c r="H14" s="24"/>
    </row>
    <row r="15" spans="1:10" ht="6.75" customHeight="1" x14ac:dyDescent="0.2">
      <c r="A15" s="22" t="s">
        <v>1</v>
      </c>
      <c r="G15" s="20"/>
      <c r="H15" s="24"/>
    </row>
    <row r="16" spans="1:10" s="27" customFormat="1" ht="13.65" customHeight="1" x14ac:dyDescent="0.2">
      <c r="A16" s="22" t="s">
        <v>6</v>
      </c>
      <c r="B16" s="20">
        <v>22.689999999999998</v>
      </c>
      <c r="C16" s="20">
        <f t="shared" ref="C16:H16" si="0">B25</f>
        <v>31.011000000000024</v>
      </c>
      <c r="D16" s="20">
        <f t="shared" si="0"/>
        <v>20.325000000000045</v>
      </c>
      <c r="E16" s="20">
        <f t="shared" si="0"/>
        <v>32.606000000000023</v>
      </c>
      <c r="F16" s="20">
        <f t="shared" si="0"/>
        <v>16.920999999999999</v>
      </c>
      <c r="G16" s="20">
        <f t="shared" si="0"/>
        <v>29.72999999999999</v>
      </c>
      <c r="H16" s="32">
        <f t="shared" si="0"/>
        <v>24.640999999999991</v>
      </c>
      <c r="J16" s="28"/>
    </row>
    <row r="17" spans="1:10" s="27" customFormat="1" ht="13.65" customHeight="1" x14ac:dyDescent="0.2">
      <c r="A17" s="22" t="s">
        <v>7</v>
      </c>
      <c r="B17" s="20">
        <v>166.465</v>
      </c>
      <c r="C17" s="20">
        <v>127.85</v>
      </c>
      <c r="D17" s="20">
        <v>163.578</v>
      </c>
      <c r="E17" s="20">
        <v>125.61</v>
      </c>
      <c r="F17" s="20">
        <v>170.78399999999999</v>
      </c>
      <c r="G17" s="433">
        <v>144.63900000000001</v>
      </c>
      <c r="H17" s="385">
        <v>132.29599999999999</v>
      </c>
      <c r="J17" s="28"/>
    </row>
    <row r="18" spans="1:10" s="27" customFormat="1" ht="13.65" customHeight="1" x14ac:dyDescent="0.2">
      <c r="A18" s="22" t="s">
        <v>8</v>
      </c>
      <c r="B18" s="20">
        <v>20.257999999999999</v>
      </c>
      <c r="C18" s="20">
        <v>23.335000000000001</v>
      </c>
      <c r="D18" s="20">
        <v>23.428000000000001</v>
      </c>
      <c r="E18" s="20">
        <v>29.762</v>
      </c>
      <c r="F18" s="20">
        <v>27.358000000000001</v>
      </c>
      <c r="G18" s="20">
        <v>30.684999999999999</v>
      </c>
      <c r="H18" s="32">
        <v>34</v>
      </c>
      <c r="J18" s="28"/>
    </row>
    <row r="19" spans="1:10" s="27" customFormat="1" ht="13.65" customHeight="1" x14ac:dyDescent="0.2">
      <c r="A19" s="22" t="s">
        <v>9</v>
      </c>
      <c r="B19" s="20">
        <v>209.41300000000001</v>
      </c>
      <c r="C19" s="20">
        <f t="shared" ref="C19:H19" si="1">C16+C17+C18</f>
        <v>182.19600000000003</v>
      </c>
      <c r="D19" s="20">
        <f t="shared" si="1"/>
        <v>207.33100000000005</v>
      </c>
      <c r="E19" s="20">
        <f t="shared" si="1"/>
        <v>187.97800000000001</v>
      </c>
      <c r="F19" s="20">
        <f t="shared" si="1"/>
        <v>215.06299999999999</v>
      </c>
      <c r="G19" s="20">
        <f t="shared" si="1"/>
        <v>205.054</v>
      </c>
      <c r="H19" s="32">
        <f t="shared" si="1"/>
        <v>190.93699999999998</v>
      </c>
    </row>
    <row r="20" spans="1:10" s="27" customFormat="1" ht="7.5" customHeight="1" x14ac:dyDescent="0.2">
      <c r="A20" s="22" t="s">
        <v>1</v>
      </c>
      <c r="B20" s="20"/>
      <c r="C20" s="20"/>
      <c r="D20" s="20"/>
      <c r="E20" s="20"/>
      <c r="F20" s="20"/>
      <c r="G20" s="20"/>
      <c r="H20" s="32"/>
      <c r="J20" s="28"/>
    </row>
    <row r="21" spans="1:10" s="27" customFormat="1" ht="13.65" customHeight="1" x14ac:dyDescent="0.2">
      <c r="A21" s="22" t="s">
        <v>40</v>
      </c>
      <c r="B21" s="20">
        <v>101.786</v>
      </c>
      <c r="C21" s="20">
        <v>98.695999999999998</v>
      </c>
      <c r="D21" s="20">
        <v>108.483</v>
      </c>
      <c r="E21" s="20">
        <v>106.26300000000001</v>
      </c>
      <c r="F21" s="20">
        <v>120.288</v>
      </c>
      <c r="G21" s="20">
        <v>119.786</v>
      </c>
      <c r="H21" s="32">
        <v>112</v>
      </c>
      <c r="J21" s="28"/>
    </row>
    <row r="22" spans="1:10" s="27" customFormat="1" ht="13.65" customHeight="1" x14ac:dyDescent="0.2">
      <c r="A22" s="22" t="s">
        <v>13</v>
      </c>
      <c r="B22" s="20">
        <v>76.616</v>
      </c>
      <c r="C22" s="20">
        <v>63.174999999999997</v>
      </c>
      <c r="D22" s="20">
        <v>66.242000000000004</v>
      </c>
      <c r="E22" s="20">
        <v>64.793999999999997</v>
      </c>
      <c r="F22" s="20">
        <v>65.045000000000002</v>
      </c>
      <c r="G22" s="20">
        <v>60.627000000000002</v>
      </c>
      <c r="H22" s="32">
        <v>58</v>
      </c>
      <c r="J22" s="28"/>
    </row>
    <row r="23" spans="1:10" s="35" customFormat="1" ht="13.65" customHeight="1" x14ac:dyDescent="0.2">
      <c r="A23" s="34" t="s">
        <v>41</v>
      </c>
      <c r="B23" s="20">
        <v>178.40199999999999</v>
      </c>
      <c r="C23" s="20">
        <f t="shared" ref="C23:H23" si="2">C21+C22</f>
        <v>161.87099999999998</v>
      </c>
      <c r="D23" s="20">
        <f t="shared" si="2"/>
        <v>174.72500000000002</v>
      </c>
      <c r="E23" s="20">
        <f t="shared" si="2"/>
        <v>171.05700000000002</v>
      </c>
      <c r="F23" s="20">
        <f t="shared" si="2"/>
        <v>185.333</v>
      </c>
      <c r="G23" s="20">
        <f t="shared" si="2"/>
        <v>180.41300000000001</v>
      </c>
      <c r="H23" s="32">
        <f t="shared" si="2"/>
        <v>170</v>
      </c>
    </row>
    <row r="24" spans="1:10" s="27" customFormat="1" ht="6" customHeight="1" x14ac:dyDescent="0.2">
      <c r="A24" s="22" t="s">
        <v>1</v>
      </c>
      <c r="B24" s="20"/>
      <c r="C24" s="20"/>
      <c r="D24" s="20"/>
      <c r="E24" s="20"/>
      <c r="F24" s="20"/>
      <c r="G24" s="20"/>
      <c r="H24" s="32"/>
      <c r="J24" s="28"/>
    </row>
    <row r="25" spans="1:10" s="27" customFormat="1" ht="13.65" customHeight="1" x14ac:dyDescent="0.2">
      <c r="A25" s="22" t="s">
        <v>16</v>
      </c>
      <c r="B25" s="20">
        <v>31.011000000000024</v>
      </c>
      <c r="C25" s="20">
        <f>C19-C23</f>
        <v>20.325000000000045</v>
      </c>
      <c r="D25" s="20">
        <f>D19-D23</f>
        <v>32.606000000000023</v>
      </c>
      <c r="E25" s="20">
        <v>16.920999999999999</v>
      </c>
      <c r="F25" s="20">
        <f>F19-F23</f>
        <v>29.72999999999999</v>
      </c>
      <c r="G25" s="20">
        <f>G19-G23</f>
        <v>24.640999999999991</v>
      </c>
      <c r="H25" s="32">
        <f>H19-H23</f>
        <v>20.936999999999983</v>
      </c>
    </row>
    <row r="26" spans="1:10" ht="6.75" customHeight="1" x14ac:dyDescent="0.2">
      <c r="A26" s="22" t="s">
        <v>1</v>
      </c>
      <c r="G26" s="20"/>
    </row>
    <row r="27" spans="1:10" ht="13.65" customHeight="1" x14ac:dyDescent="0.2">
      <c r="A27" s="22" t="s">
        <v>1</v>
      </c>
      <c r="C27" s="23"/>
      <c r="D27" s="23"/>
      <c r="E27" s="23" t="s">
        <v>26</v>
      </c>
      <c r="G27" s="20"/>
      <c r="H27" s="24"/>
      <c r="J27" s="21"/>
    </row>
    <row r="28" spans="1:10" ht="6" customHeight="1" x14ac:dyDescent="0.2">
      <c r="A28" s="25"/>
      <c r="G28" s="20"/>
      <c r="H28" s="24"/>
      <c r="J28" s="21"/>
    </row>
    <row r="29" spans="1:10" s="27" customFormat="1" ht="13.65" customHeight="1" x14ac:dyDescent="0.2">
      <c r="A29" s="36" t="s">
        <v>17</v>
      </c>
      <c r="B29" s="434">
        <v>17.382652660844624</v>
      </c>
      <c r="C29" s="434">
        <f t="shared" ref="C29:H29" si="3">C25/C23*100</f>
        <v>12.55629482736256</v>
      </c>
      <c r="D29" s="434">
        <f t="shared" si="3"/>
        <v>18.661324939190166</v>
      </c>
      <c r="E29" s="434">
        <f t="shared" si="3"/>
        <v>9.8920242959949007</v>
      </c>
      <c r="F29" s="434">
        <f t="shared" si="3"/>
        <v>16.041395757906034</v>
      </c>
      <c r="G29" s="434">
        <f t="shared" si="3"/>
        <v>13.658106677456718</v>
      </c>
      <c r="H29" s="28">
        <f t="shared" si="3"/>
        <v>12.315882352941166</v>
      </c>
    </row>
    <row r="30" spans="1:10" ht="7.5" customHeight="1" x14ac:dyDescent="0.2">
      <c r="A30" s="22"/>
      <c r="G30" s="20"/>
      <c r="H30" s="24"/>
    </row>
    <row r="31" spans="1:10" ht="12" customHeight="1" x14ac:dyDescent="0.2">
      <c r="A31" s="22"/>
      <c r="B31" s="435"/>
      <c r="C31" s="435"/>
      <c r="D31" s="435"/>
      <c r="E31" s="435" t="s">
        <v>27</v>
      </c>
      <c r="G31" s="20"/>
      <c r="H31" s="24"/>
    </row>
    <row r="32" spans="1:10" ht="11.25" customHeight="1" x14ac:dyDescent="0.2">
      <c r="A32" s="22"/>
      <c r="B32" s="436"/>
      <c r="C32" s="436"/>
      <c r="D32" s="436"/>
      <c r="E32" s="436"/>
      <c r="F32" s="436"/>
      <c r="G32" s="436"/>
      <c r="H32" s="37"/>
    </row>
    <row r="33" spans="1:10" s="27" customFormat="1" ht="12.75" customHeight="1" x14ac:dyDescent="0.2">
      <c r="A33" s="22" t="s">
        <v>42</v>
      </c>
      <c r="B33" s="437">
        <v>9.61</v>
      </c>
      <c r="C33" s="437">
        <v>11.5</v>
      </c>
      <c r="D33" s="437">
        <v>10.8</v>
      </c>
      <c r="E33" s="437">
        <v>12</v>
      </c>
      <c r="F33" s="437">
        <v>12.6</v>
      </c>
      <c r="G33" s="437">
        <v>13.7</v>
      </c>
      <c r="H33" s="39">
        <v>16.5</v>
      </c>
    </row>
    <row r="34" spans="1:10" ht="11.25" customHeight="1" x14ac:dyDescent="0.2">
      <c r="A34" s="22"/>
      <c r="C34" s="438"/>
      <c r="D34" s="438"/>
      <c r="E34" s="438"/>
      <c r="F34" s="438"/>
      <c r="G34" s="438"/>
      <c r="H34" s="40"/>
    </row>
    <row r="35" spans="1:10" ht="7.5" customHeight="1" x14ac:dyDescent="0.2">
      <c r="A35" s="22"/>
      <c r="G35" s="20"/>
      <c r="H35" s="24"/>
    </row>
    <row r="36" spans="1:10" ht="12" customHeight="1" x14ac:dyDescent="0.25">
      <c r="A36" s="41" t="s">
        <v>43</v>
      </c>
      <c r="B36" s="23"/>
      <c r="C36" s="23"/>
      <c r="D36" s="23"/>
      <c r="E36" s="23" t="s">
        <v>23</v>
      </c>
      <c r="G36" s="20"/>
    </row>
    <row r="37" spans="1:10" ht="13.65" customHeight="1" x14ac:dyDescent="0.2">
      <c r="A37" s="25"/>
      <c r="B37" s="439"/>
      <c r="C37" s="439"/>
      <c r="D37" s="439"/>
      <c r="E37" s="439"/>
      <c r="F37" s="439"/>
      <c r="G37" s="439"/>
      <c r="H37" s="42"/>
      <c r="J37" s="21"/>
    </row>
    <row r="38" spans="1:10" s="27" customFormat="1" ht="13.65" customHeight="1" x14ac:dyDescent="0.2">
      <c r="A38" s="22" t="s">
        <v>3</v>
      </c>
      <c r="B38" s="431">
        <v>0.70799999999999996</v>
      </c>
      <c r="C38" s="431">
        <v>0.65200000000000002</v>
      </c>
      <c r="D38" s="431">
        <v>0.748</v>
      </c>
      <c r="E38" s="431">
        <v>0.76700000000000002</v>
      </c>
      <c r="F38" s="431">
        <v>0.70399999999999996</v>
      </c>
      <c r="G38" s="431">
        <v>0.56200000000000006</v>
      </c>
      <c r="H38" s="26" t="s">
        <v>380</v>
      </c>
      <c r="J38" s="28"/>
    </row>
    <row r="39" spans="1:10" s="27" customFormat="1" ht="13.65" customHeight="1" x14ac:dyDescent="0.2">
      <c r="A39" s="22" t="s">
        <v>4</v>
      </c>
      <c r="B39" s="431">
        <v>0.69399999999999995</v>
      </c>
      <c r="C39" s="431">
        <v>0.626</v>
      </c>
      <c r="D39" s="431">
        <v>0.73399999999999999</v>
      </c>
      <c r="E39" s="431">
        <v>0.747</v>
      </c>
      <c r="F39" s="431">
        <v>0.68500000000000005</v>
      </c>
      <c r="G39" s="431">
        <v>0.55200000000000005</v>
      </c>
      <c r="H39" s="26" t="s">
        <v>380</v>
      </c>
    </row>
    <row r="40" spans="1:10" ht="6" customHeight="1" x14ac:dyDescent="0.2">
      <c r="A40" s="22" t="s">
        <v>1</v>
      </c>
      <c r="B40" s="432"/>
      <c r="C40" s="432"/>
      <c r="D40" s="432"/>
      <c r="E40" s="432"/>
      <c r="F40" s="432"/>
      <c r="G40" s="432"/>
      <c r="H40" s="30"/>
    </row>
    <row r="41" spans="1:10" ht="13.65" customHeight="1" x14ac:dyDescent="0.2">
      <c r="A41" s="22" t="s">
        <v>1</v>
      </c>
      <c r="C41" s="23"/>
      <c r="D41" s="23"/>
      <c r="E41" s="23" t="s">
        <v>24</v>
      </c>
      <c r="F41" s="432"/>
      <c r="G41" s="432"/>
      <c r="H41" s="30"/>
    </row>
    <row r="42" spans="1:10" ht="4.5" customHeight="1" x14ac:dyDescent="0.2">
      <c r="A42" s="25"/>
      <c r="B42" s="432"/>
      <c r="C42" s="432"/>
      <c r="D42" s="432"/>
      <c r="E42" s="432"/>
      <c r="F42" s="432"/>
      <c r="G42" s="432"/>
      <c r="H42" s="30"/>
    </row>
    <row r="43" spans="1:10" s="27" customFormat="1" ht="13.65" customHeight="1" x14ac:dyDescent="0.2">
      <c r="A43" s="22" t="s">
        <v>5</v>
      </c>
      <c r="B43" s="33">
        <f t="shared" ref="B43:G43" si="4">B48/B39*100</f>
        <v>8311.2391930835747</v>
      </c>
      <c r="C43" s="33">
        <f t="shared" si="4"/>
        <v>8047.6038338658145</v>
      </c>
      <c r="D43" s="33">
        <f t="shared" si="4"/>
        <v>8209.1280653950962</v>
      </c>
      <c r="E43" s="33">
        <f t="shared" si="4"/>
        <v>7964.390896921017</v>
      </c>
      <c r="F43" s="33">
        <f t="shared" si="4"/>
        <v>8281.7518248175184</v>
      </c>
      <c r="G43" s="33">
        <f t="shared" si="4"/>
        <v>8542.9347826086941</v>
      </c>
      <c r="H43" s="26" t="s">
        <v>380</v>
      </c>
    </row>
    <row r="44" spans="1:10" ht="4.5" customHeight="1" x14ac:dyDescent="0.2">
      <c r="A44" s="22" t="s">
        <v>1</v>
      </c>
      <c r="B44" s="438"/>
      <c r="C44" s="438"/>
      <c r="D44" s="438"/>
      <c r="E44" s="438"/>
      <c r="F44" s="438"/>
      <c r="G44" s="438"/>
      <c r="H44" s="40"/>
    </row>
    <row r="45" spans="1:10" ht="13.65" customHeight="1" x14ac:dyDescent="0.2">
      <c r="A45" s="22" t="s">
        <v>1</v>
      </c>
      <c r="D45" s="23"/>
      <c r="E45" s="23" t="s">
        <v>25</v>
      </c>
      <c r="G45" s="20"/>
      <c r="H45" s="24"/>
    </row>
    <row r="46" spans="1:10" ht="6" customHeight="1" x14ac:dyDescent="0.2">
      <c r="A46" s="25"/>
      <c r="G46" s="20"/>
      <c r="H46" s="24"/>
    </row>
    <row r="47" spans="1:10" s="27" customFormat="1" ht="13.65" customHeight="1" x14ac:dyDescent="0.2">
      <c r="A47" s="22" t="s">
        <v>6</v>
      </c>
      <c r="B47" s="20">
        <v>20.893000000000001</v>
      </c>
      <c r="C47" s="20">
        <f t="shared" ref="C47:H47" si="5">B56</f>
        <v>11.506</v>
      </c>
      <c r="D47" s="20">
        <f t="shared" si="5"/>
        <v>7.6429999999999998</v>
      </c>
      <c r="E47" s="20">
        <f t="shared" si="5"/>
        <v>10.183999999999999</v>
      </c>
      <c r="F47" s="20">
        <f t="shared" si="5"/>
        <v>10.714</v>
      </c>
      <c r="G47" s="20">
        <f t="shared" si="5"/>
        <v>11.452999999999999</v>
      </c>
      <c r="H47" s="44">
        <f t="shared" si="5"/>
        <v>13.04</v>
      </c>
      <c r="J47" s="28"/>
    </row>
    <row r="48" spans="1:10" s="27" customFormat="1" ht="13.65" customHeight="1" x14ac:dyDescent="0.2">
      <c r="A48" s="22" t="s">
        <v>7</v>
      </c>
      <c r="B48" s="438">
        <v>57.68</v>
      </c>
      <c r="C48" s="438">
        <v>50.378</v>
      </c>
      <c r="D48" s="438">
        <v>60.255000000000003</v>
      </c>
      <c r="E48" s="438">
        <v>59.494</v>
      </c>
      <c r="F48" s="438">
        <v>56.73</v>
      </c>
      <c r="G48" s="440">
        <v>47.156999999999996</v>
      </c>
      <c r="H48" s="328">
        <f>30.675+2.173</f>
        <v>32.847999999999999</v>
      </c>
      <c r="J48" s="28"/>
    </row>
    <row r="49" spans="1:10" s="27" customFormat="1" ht="13.65" customHeight="1" x14ac:dyDescent="0.2">
      <c r="A49" s="22" t="s">
        <v>8</v>
      </c>
      <c r="B49" s="438">
        <v>3.2040000000000002</v>
      </c>
      <c r="C49" s="440">
        <v>4.2060000000000004</v>
      </c>
      <c r="D49" s="438">
        <v>5.5570000000000004</v>
      </c>
      <c r="E49" s="438">
        <v>7.5869999999999997</v>
      </c>
      <c r="F49" s="438">
        <v>6.7149999999999999</v>
      </c>
      <c r="G49" s="438">
        <v>7.0919999999999996</v>
      </c>
      <c r="H49" s="43">
        <v>10</v>
      </c>
    </row>
    <row r="50" spans="1:10" s="27" customFormat="1" ht="13.65" customHeight="1" x14ac:dyDescent="0.2">
      <c r="A50" s="22" t="s">
        <v>44</v>
      </c>
      <c r="B50" s="438">
        <v>81.134</v>
      </c>
      <c r="C50" s="438">
        <v>68.206000000000003</v>
      </c>
      <c r="D50" s="438">
        <v>72.805999999999997</v>
      </c>
      <c r="E50" s="438">
        <v>78.299000000000007</v>
      </c>
      <c r="F50" s="438">
        <v>72.691999999999993</v>
      </c>
      <c r="G50" s="438">
        <v>66.150999999999996</v>
      </c>
      <c r="H50" s="43">
        <f>SUM(H47:H49)</f>
        <v>55.887999999999998</v>
      </c>
    </row>
    <row r="51" spans="1:10" s="27" customFormat="1" ht="5.25" customHeight="1" x14ac:dyDescent="0.2">
      <c r="A51" s="22" t="s">
        <v>1</v>
      </c>
      <c r="B51" s="20"/>
      <c r="C51" s="20"/>
      <c r="D51" s="20"/>
      <c r="E51" s="20"/>
      <c r="F51" s="20"/>
      <c r="G51" s="20"/>
      <c r="H51" s="32"/>
    </row>
    <row r="52" spans="1:10" s="27" customFormat="1" ht="13.65" customHeight="1" x14ac:dyDescent="0.2">
      <c r="A52" s="22" t="s">
        <v>45</v>
      </c>
      <c r="B52" s="20">
        <v>31.446999999999999</v>
      </c>
      <c r="C52" s="20">
        <v>36.719000000000001</v>
      </c>
      <c r="D52" s="20">
        <v>35.665999999999997</v>
      </c>
      <c r="E52" s="20">
        <v>38.182000000000002</v>
      </c>
      <c r="F52" s="20">
        <v>32.777999999999999</v>
      </c>
      <c r="G52" s="20">
        <v>31.565999999999999</v>
      </c>
      <c r="H52" s="32">
        <v>29</v>
      </c>
      <c r="J52" s="45"/>
    </row>
    <row r="53" spans="1:10" s="27" customFormat="1" ht="13.65" customHeight="1" x14ac:dyDescent="0.2">
      <c r="A53" s="22" t="s">
        <v>13</v>
      </c>
      <c r="B53" s="20">
        <v>38.18</v>
      </c>
      <c r="C53" s="20">
        <v>23.844000000000001</v>
      </c>
      <c r="D53" s="20">
        <v>26.957000000000001</v>
      </c>
      <c r="E53" s="20">
        <v>29.402999999999999</v>
      </c>
      <c r="F53" s="20">
        <v>28.462</v>
      </c>
      <c r="G53" s="20">
        <v>21.545000000000002</v>
      </c>
      <c r="H53" s="32">
        <v>19</v>
      </c>
    </row>
    <row r="54" spans="1:10" s="27" customFormat="1" ht="13.65" customHeight="1" x14ac:dyDescent="0.2">
      <c r="A54" s="22" t="s">
        <v>41</v>
      </c>
      <c r="B54" s="20">
        <f t="shared" ref="B54:G54" si="6">B52+B53</f>
        <v>69.626999999999995</v>
      </c>
      <c r="C54" s="20">
        <f t="shared" si="6"/>
        <v>60.563000000000002</v>
      </c>
      <c r="D54" s="20">
        <f t="shared" si="6"/>
        <v>62.622999999999998</v>
      </c>
      <c r="E54" s="20">
        <f t="shared" si="6"/>
        <v>67.585000000000008</v>
      </c>
      <c r="F54" s="20">
        <f t="shared" si="6"/>
        <v>61.239999999999995</v>
      </c>
      <c r="G54" s="20">
        <f t="shared" si="6"/>
        <v>53.111000000000004</v>
      </c>
      <c r="H54" s="29">
        <f>H52+H53</f>
        <v>48</v>
      </c>
      <c r="J54" s="45"/>
    </row>
    <row r="55" spans="1:10" s="27" customFormat="1" ht="6" customHeight="1" x14ac:dyDescent="0.2">
      <c r="A55" s="22" t="s">
        <v>1</v>
      </c>
      <c r="B55" s="20"/>
      <c r="C55" s="20"/>
      <c r="D55" s="20"/>
      <c r="E55" s="20"/>
      <c r="F55" s="20"/>
      <c r="G55" s="20"/>
      <c r="H55" s="32"/>
    </row>
    <row r="56" spans="1:10" s="27" customFormat="1" ht="13.65" customHeight="1" x14ac:dyDescent="0.2">
      <c r="A56" s="22" t="s">
        <v>16</v>
      </c>
      <c r="B56" s="434">
        <v>11.506</v>
      </c>
      <c r="C56" s="434">
        <v>7.6429999999999998</v>
      </c>
      <c r="D56" s="434">
        <v>10.183999999999999</v>
      </c>
      <c r="E56" s="434">
        <v>10.714</v>
      </c>
      <c r="F56" s="434">
        <v>11.452999999999999</v>
      </c>
      <c r="G56" s="434">
        <v>13.04</v>
      </c>
      <c r="H56" s="28">
        <v>7.8879999999999999</v>
      </c>
    </row>
    <row r="57" spans="1:10" ht="6" customHeight="1" x14ac:dyDescent="0.2">
      <c r="A57" s="25"/>
      <c r="G57" s="20"/>
    </row>
    <row r="58" spans="1:10" ht="13.5" customHeight="1" x14ac:dyDescent="0.2">
      <c r="A58" s="22" t="s">
        <v>1</v>
      </c>
      <c r="D58" s="23"/>
      <c r="E58" s="23" t="s">
        <v>26</v>
      </c>
      <c r="G58" s="20"/>
    </row>
    <row r="59" spans="1:10" ht="5.25" customHeight="1" x14ac:dyDescent="0.2">
      <c r="A59" s="25"/>
      <c r="G59" s="20"/>
    </row>
    <row r="60" spans="1:10" s="27" customFormat="1" ht="13.65" customHeight="1" x14ac:dyDescent="0.2">
      <c r="A60" s="36" t="s">
        <v>17</v>
      </c>
      <c r="B60" s="434">
        <f t="shared" ref="B60:G60" si="7">B56/B54*100</f>
        <v>16.525198558030652</v>
      </c>
      <c r="C60" s="434">
        <f t="shared" si="7"/>
        <v>12.619916450638177</v>
      </c>
      <c r="D60" s="434">
        <f t="shared" si="7"/>
        <v>16.262395605448475</v>
      </c>
      <c r="E60" s="434">
        <f t="shared" si="7"/>
        <v>15.852630021454464</v>
      </c>
      <c r="F60" s="434">
        <f t="shared" si="7"/>
        <v>18.701828870019597</v>
      </c>
      <c r="G60" s="434">
        <f t="shared" si="7"/>
        <v>24.552352619984557</v>
      </c>
      <c r="H60" s="28">
        <f>H56/H54*100</f>
        <v>16.433333333333334</v>
      </c>
    </row>
    <row r="61" spans="1:10" s="27" customFormat="1" ht="13.65" customHeight="1" x14ac:dyDescent="0.2">
      <c r="A61" s="36"/>
      <c r="B61" s="434"/>
      <c r="C61" s="434"/>
      <c r="D61" s="434"/>
      <c r="E61" s="434"/>
      <c r="F61" s="434"/>
      <c r="G61" s="434"/>
      <c r="H61" s="28"/>
    </row>
    <row r="62" spans="1:10" s="27" customFormat="1" ht="13.65" customHeight="1" x14ac:dyDescent="0.2">
      <c r="A62" s="36"/>
      <c r="B62" s="19"/>
      <c r="C62" s="19"/>
      <c r="D62" s="441"/>
      <c r="E62" s="441" t="s">
        <v>27</v>
      </c>
      <c r="F62" s="434"/>
      <c r="G62" s="434"/>
      <c r="H62" s="28"/>
    </row>
    <row r="63" spans="1:10" s="27" customFormat="1" ht="13.65" customHeight="1" x14ac:dyDescent="0.2">
      <c r="A63" s="22" t="s">
        <v>46</v>
      </c>
      <c r="B63" s="442"/>
      <c r="C63" s="442"/>
      <c r="D63" s="442"/>
      <c r="E63" s="442"/>
      <c r="F63" s="442"/>
      <c r="G63" s="442"/>
      <c r="H63" s="46"/>
    </row>
    <row r="64" spans="1:10" s="27" customFormat="1" ht="13.65" customHeight="1" x14ac:dyDescent="0.2">
      <c r="A64" s="22" t="s">
        <v>47</v>
      </c>
      <c r="B64" s="436">
        <v>13.1</v>
      </c>
      <c r="C64" s="436">
        <v>17</v>
      </c>
      <c r="D64" s="436">
        <v>18.5</v>
      </c>
      <c r="E64" s="436">
        <v>18.2</v>
      </c>
      <c r="F64" s="436">
        <v>20.100000000000001</v>
      </c>
      <c r="G64" s="436">
        <v>22</v>
      </c>
      <c r="H64" s="38">
        <v>27.9</v>
      </c>
    </row>
    <row r="65" spans="1:8" s="27" customFormat="1" ht="13.65" customHeight="1" x14ac:dyDescent="0.2">
      <c r="A65" s="22"/>
      <c r="B65" s="436"/>
      <c r="C65" s="436"/>
      <c r="D65" s="436"/>
      <c r="E65" s="436"/>
      <c r="F65" s="436"/>
      <c r="G65" s="436"/>
      <c r="H65" s="38"/>
    </row>
    <row r="66" spans="1:8" s="27" customFormat="1" ht="13.65" customHeight="1" x14ac:dyDescent="0.2">
      <c r="A66" s="22" t="s">
        <v>48</v>
      </c>
      <c r="B66" s="436">
        <v>14.1</v>
      </c>
      <c r="C66" s="436">
        <v>20.100000000000001</v>
      </c>
      <c r="D66" s="436">
        <v>21.1</v>
      </c>
      <c r="E66" s="436">
        <v>21.6</v>
      </c>
      <c r="F66" s="436">
        <v>22.6</v>
      </c>
      <c r="G66" s="436">
        <v>25.7</v>
      </c>
      <c r="H66" s="38">
        <v>33</v>
      </c>
    </row>
    <row r="67" spans="1:8" s="27" customFormat="1" ht="13.65" customHeight="1" x14ac:dyDescent="0.2">
      <c r="A67" s="22"/>
      <c r="B67" s="436"/>
      <c r="C67" s="436"/>
      <c r="D67" s="436"/>
      <c r="E67" s="436"/>
      <c r="F67" s="436"/>
      <c r="G67" s="436"/>
      <c r="H67" s="38"/>
    </row>
    <row r="68" spans="1:8" ht="13.65" customHeight="1" x14ac:dyDescent="0.2">
      <c r="A68" s="36" t="s">
        <v>49</v>
      </c>
      <c r="B68" s="436">
        <v>10.1</v>
      </c>
      <c r="C68" s="436">
        <v>11.7</v>
      </c>
      <c r="D68" s="436">
        <v>12.3</v>
      </c>
      <c r="E68" s="436">
        <v>11.6</v>
      </c>
      <c r="F68" s="436">
        <v>13</v>
      </c>
      <c r="G68" s="436">
        <v>14.1</v>
      </c>
      <c r="H68" s="37">
        <v>17</v>
      </c>
    </row>
    <row r="69" spans="1:8" ht="10.5" customHeight="1" x14ac:dyDescent="0.2">
      <c r="A69" s="36"/>
      <c r="B69" s="443"/>
      <c r="C69" s="443"/>
      <c r="D69" s="443"/>
      <c r="E69" s="443"/>
      <c r="F69" s="443"/>
      <c r="G69" s="443"/>
      <c r="H69" s="47"/>
    </row>
    <row r="70" spans="1:8" ht="10.5" customHeight="1" x14ac:dyDescent="0.2">
      <c r="A70" s="22" t="s">
        <v>16</v>
      </c>
      <c r="G70" s="20"/>
    </row>
    <row r="71" spans="1:8" s="27" customFormat="1" ht="13.5" customHeight="1" x14ac:dyDescent="0.2">
      <c r="A71" s="48" t="s">
        <v>50</v>
      </c>
      <c r="B71" s="444">
        <v>3.5289999999999999</v>
      </c>
      <c r="C71" s="444">
        <v>1.413</v>
      </c>
      <c r="D71" s="444">
        <v>2.0619999999999998</v>
      </c>
      <c r="E71" s="445">
        <v>1.0269999999999999</v>
      </c>
      <c r="F71" s="445">
        <v>2.4940000000000002</v>
      </c>
      <c r="G71" s="445">
        <v>2.0430000000000001</v>
      </c>
      <c r="H71" s="345" t="s">
        <v>31</v>
      </c>
    </row>
    <row r="72" spans="1:8" ht="13.65" customHeight="1" x14ac:dyDescent="0.2">
      <c r="A72" s="49" t="s">
        <v>481</v>
      </c>
      <c r="G72" s="20"/>
    </row>
    <row r="73" spans="1:8" ht="13.65" customHeight="1" x14ac:dyDescent="0.2">
      <c r="A73" s="49" t="s">
        <v>482</v>
      </c>
      <c r="G73" s="20"/>
    </row>
    <row r="74" spans="1:8" ht="13.65" customHeight="1" x14ac:dyDescent="0.2">
      <c r="A74" s="49" t="s">
        <v>478</v>
      </c>
      <c r="G74" s="20"/>
    </row>
    <row r="75" spans="1:8" ht="13.65" customHeight="1" x14ac:dyDescent="0.2">
      <c r="A75" s="49" t="s">
        <v>479</v>
      </c>
      <c r="G75" s="20"/>
    </row>
    <row r="76" spans="1:8" ht="15" customHeight="1" x14ac:dyDescent="0.2">
      <c r="A76" s="19" t="s">
        <v>480</v>
      </c>
      <c r="G76" s="20"/>
    </row>
    <row r="77" spans="1:8" ht="13.5" customHeight="1" x14ac:dyDescent="0.2">
      <c r="A77" s="50" t="s">
        <v>305</v>
      </c>
      <c r="G77" s="20"/>
    </row>
    <row r="78" spans="1:8" hidden="1" x14ac:dyDescent="0.2">
      <c r="A78" s="51"/>
      <c r="G78" s="20"/>
    </row>
    <row r="79" spans="1:8" hidden="1" x14ac:dyDescent="0.2">
      <c r="A79" s="51" t="s">
        <v>53</v>
      </c>
      <c r="G79" s="20"/>
    </row>
    <row r="80" spans="1:8" hidden="1" x14ac:dyDescent="0.2">
      <c r="A80" s="51" t="s">
        <v>54</v>
      </c>
      <c r="G80" s="20"/>
    </row>
    <row r="81" spans="1:10" hidden="1" x14ac:dyDescent="0.2">
      <c r="A81" s="51" t="s">
        <v>55</v>
      </c>
      <c r="G81" s="20"/>
    </row>
    <row r="82" spans="1:10" hidden="1" x14ac:dyDescent="0.2">
      <c r="A82" s="51"/>
      <c r="G82" s="20"/>
    </row>
    <row r="83" spans="1:10" hidden="1" x14ac:dyDescent="0.2">
      <c r="A83" s="51"/>
      <c r="G83" s="20"/>
    </row>
    <row r="84" spans="1:10" hidden="1" x14ac:dyDescent="0.2">
      <c r="A84" s="51">
        <v>43.191000000000003</v>
      </c>
      <c r="G84" s="20"/>
    </row>
    <row r="85" spans="1:10" hidden="1" x14ac:dyDescent="0.2">
      <c r="A85" s="24">
        <v>8.103999999999985</v>
      </c>
      <c r="G85" s="20"/>
    </row>
    <row r="86" spans="1:10" hidden="1" x14ac:dyDescent="0.2">
      <c r="A86" s="51"/>
      <c r="G86" s="20"/>
      <c r="H86" s="24"/>
    </row>
    <row r="87" spans="1:10" hidden="1" x14ac:dyDescent="0.2">
      <c r="A87" s="51"/>
      <c r="G87" s="20"/>
      <c r="H87" s="24"/>
      <c r="J87" s="21"/>
    </row>
    <row r="88" spans="1:10" x14ac:dyDescent="0.2">
      <c r="A88" s="52" t="s">
        <v>56</v>
      </c>
      <c r="G88" s="20"/>
      <c r="H88" s="24"/>
      <c r="J88" s="21"/>
    </row>
    <row r="89" spans="1:10" x14ac:dyDescent="0.2">
      <c r="A89" s="19" t="s">
        <v>401</v>
      </c>
      <c r="G89" s="20"/>
      <c r="H89" s="24"/>
      <c r="J89" s="21"/>
    </row>
    <row r="90" spans="1:10" x14ac:dyDescent="0.2">
      <c r="A90" s="399" t="s">
        <v>486</v>
      </c>
      <c r="G90" s="20"/>
      <c r="H90" s="24"/>
      <c r="J90" s="21"/>
    </row>
    <row r="91" spans="1:10" x14ac:dyDescent="0.2">
      <c r="A91" s="51"/>
      <c r="G91" s="20"/>
      <c r="H91" s="24"/>
    </row>
    <row r="92" spans="1:10" x14ac:dyDescent="0.2">
      <c r="A92" s="51"/>
      <c r="G92" s="20"/>
      <c r="H92" s="24"/>
      <c r="J92" s="21"/>
    </row>
    <row r="93" spans="1:10" x14ac:dyDescent="0.2">
      <c r="A93" s="51"/>
      <c r="G93" s="20"/>
      <c r="H93" s="24"/>
      <c r="J93" s="21"/>
    </row>
    <row r="94" spans="1:10" x14ac:dyDescent="0.2">
      <c r="A94" s="51"/>
      <c r="G94" s="20"/>
      <c r="H94" s="24"/>
      <c r="J94" s="21"/>
    </row>
    <row r="95" spans="1:10" x14ac:dyDescent="0.2">
      <c r="A95" s="51"/>
      <c r="G95" s="20"/>
    </row>
    <row r="96" spans="1:10" x14ac:dyDescent="0.2">
      <c r="A96" s="51"/>
      <c r="G96" s="20"/>
      <c r="H96" s="24"/>
    </row>
    <row r="97" spans="1:10" x14ac:dyDescent="0.2">
      <c r="A97" s="51"/>
      <c r="G97" s="20"/>
      <c r="H97" s="24"/>
      <c r="J97" s="21"/>
    </row>
    <row r="98" spans="1:10" x14ac:dyDescent="0.2">
      <c r="A98" s="51"/>
      <c r="G98" s="20"/>
      <c r="H98" s="24"/>
      <c r="J98" s="21"/>
    </row>
    <row r="99" spans="1:10" x14ac:dyDescent="0.2">
      <c r="A99" s="51"/>
      <c r="G99" s="20"/>
      <c r="H99" s="24"/>
      <c r="J99" s="21"/>
    </row>
    <row r="100" spans="1:10" x14ac:dyDescent="0.2">
      <c r="A100" s="51"/>
      <c r="G100" s="20"/>
    </row>
    <row r="101" spans="1:10" x14ac:dyDescent="0.2">
      <c r="A101" s="51"/>
      <c r="G101" s="20"/>
      <c r="H101" s="24"/>
    </row>
    <row r="102" spans="1:10" x14ac:dyDescent="0.2">
      <c r="A102" s="51"/>
      <c r="G102" s="20"/>
      <c r="H102" s="24"/>
      <c r="J102" s="21"/>
    </row>
    <row r="103" spans="1:10" x14ac:dyDescent="0.2">
      <c r="A103" s="51"/>
      <c r="G103" s="20"/>
      <c r="H103" s="24"/>
      <c r="J103" s="21"/>
    </row>
    <row r="104" spans="1:10" x14ac:dyDescent="0.2">
      <c r="A104" s="51"/>
      <c r="G104" s="20"/>
      <c r="H104" s="24"/>
      <c r="J104" s="21"/>
    </row>
    <row r="105" spans="1:10" x14ac:dyDescent="0.2">
      <c r="A105" s="51"/>
      <c r="G105" s="20"/>
    </row>
    <row r="106" spans="1:10" x14ac:dyDescent="0.2">
      <c r="A106" s="51"/>
      <c r="G106" s="20"/>
      <c r="H106" s="24"/>
      <c r="J106" s="21"/>
    </row>
    <row r="107" spans="1:10" x14ac:dyDescent="0.2">
      <c r="A107" s="51"/>
      <c r="G107" s="20"/>
      <c r="H107" s="24"/>
      <c r="J107" s="21"/>
    </row>
    <row r="108" spans="1:10" x14ac:dyDescent="0.2">
      <c r="A108" s="51"/>
      <c r="G108" s="20"/>
      <c r="H108" s="24"/>
      <c r="J108" s="21"/>
    </row>
    <row r="109" spans="1:10" x14ac:dyDescent="0.2">
      <c r="A109" s="51"/>
      <c r="G109" s="20"/>
      <c r="H109" s="24"/>
      <c r="J109" s="21"/>
    </row>
    <row r="110" spans="1:10" x14ac:dyDescent="0.2">
      <c r="A110" s="51"/>
      <c r="G110" s="20"/>
      <c r="H110" s="24"/>
      <c r="J110" s="21"/>
    </row>
    <row r="111" spans="1:10" x14ac:dyDescent="0.2">
      <c r="A111" s="51"/>
      <c r="G111" s="20"/>
    </row>
    <row r="112" spans="1:10" x14ac:dyDescent="0.2">
      <c r="A112" s="51"/>
      <c r="G112" s="20"/>
      <c r="H112" s="24"/>
      <c r="J112" s="21"/>
    </row>
    <row r="113" spans="1:10" x14ac:dyDescent="0.2">
      <c r="A113" s="51"/>
      <c r="G113" s="20"/>
      <c r="H113" s="24"/>
      <c r="J113" s="21"/>
    </row>
    <row r="114" spans="1:10" x14ac:dyDescent="0.2">
      <c r="A114" s="51"/>
      <c r="B114" s="24"/>
      <c r="C114" s="24"/>
      <c r="D114" s="24"/>
      <c r="E114" s="24"/>
      <c r="F114" s="412"/>
      <c r="G114" s="414"/>
      <c r="H114" s="24"/>
      <c r="J114" s="21"/>
    </row>
    <row r="115" spans="1:10" x14ac:dyDescent="0.2">
      <c r="A115" s="51"/>
      <c r="B115" s="24"/>
      <c r="C115" s="24"/>
      <c r="D115" s="24"/>
      <c r="E115" s="24"/>
      <c r="F115" s="412"/>
      <c r="G115" s="414"/>
      <c r="H115" s="24"/>
      <c r="J115" s="21"/>
    </row>
    <row r="116" spans="1:10" x14ac:dyDescent="0.2">
      <c r="A116" s="51"/>
      <c r="B116" s="24"/>
      <c r="C116" s="24"/>
      <c r="D116" s="24"/>
      <c r="E116" s="24"/>
      <c r="F116" s="412"/>
      <c r="G116" s="414"/>
      <c r="H116" s="24"/>
      <c r="J116" s="21"/>
    </row>
    <row r="117" spans="1:10" x14ac:dyDescent="0.2">
      <c r="A117" s="51"/>
      <c r="F117" s="411"/>
      <c r="G117" s="413"/>
    </row>
    <row r="118" spans="1:10" x14ac:dyDescent="0.2">
      <c r="A118" s="51"/>
      <c r="B118" s="24"/>
      <c r="C118" s="24"/>
      <c r="D118" s="24"/>
      <c r="E118" s="24"/>
      <c r="F118" s="412"/>
      <c r="G118" s="414"/>
      <c r="H118" s="24"/>
      <c r="J118" s="21"/>
    </row>
    <row r="119" spans="1:10" x14ac:dyDescent="0.2">
      <c r="A119" s="51"/>
      <c r="B119" s="24"/>
      <c r="C119" s="24"/>
      <c r="D119" s="24"/>
      <c r="E119" s="24"/>
      <c r="F119" s="412"/>
      <c r="G119" s="414"/>
      <c r="H119" s="24"/>
      <c r="J119" s="21"/>
    </row>
    <row r="120" spans="1:10" x14ac:dyDescent="0.2">
      <c r="A120" s="51"/>
      <c r="B120" s="24"/>
      <c r="C120" s="24"/>
      <c r="D120" s="24"/>
      <c r="E120" s="24"/>
      <c r="F120" s="412"/>
      <c r="G120" s="414"/>
      <c r="H120" s="24"/>
      <c r="J120" s="21"/>
    </row>
    <row r="121" spans="1:10" x14ac:dyDescent="0.2">
      <c r="A121" s="51"/>
      <c r="F121" s="411"/>
      <c r="G121" s="413"/>
    </row>
    <row r="122" spans="1:10" x14ac:dyDescent="0.2">
      <c r="A122" s="51"/>
      <c r="B122" s="24"/>
      <c r="C122" s="24"/>
      <c r="D122" s="24"/>
      <c r="E122" s="24"/>
      <c r="F122" s="412"/>
      <c r="G122" s="414"/>
      <c r="H122" s="24"/>
      <c r="J122" s="21"/>
    </row>
    <row r="123" spans="1:10" x14ac:dyDescent="0.2">
      <c r="A123" s="51"/>
      <c r="B123" s="24"/>
      <c r="C123" s="24"/>
      <c r="D123" s="24"/>
      <c r="E123" s="24"/>
      <c r="F123" s="412"/>
      <c r="G123" s="414"/>
      <c r="H123" s="24"/>
      <c r="J123" s="21"/>
    </row>
    <row r="124" spans="1:10" x14ac:dyDescent="0.2">
      <c r="A124" s="51"/>
      <c r="F124" s="411"/>
      <c r="G124" s="413"/>
    </row>
    <row r="125" spans="1:10" x14ac:dyDescent="0.2">
      <c r="A125" s="51"/>
      <c r="B125" s="24"/>
      <c r="C125" s="24"/>
      <c r="D125" s="24"/>
      <c r="E125" s="24"/>
      <c r="F125" s="412"/>
      <c r="G125" s="414"/>
      <c r="H125" s="24"/>
      <c r="J125" s="21"/>
    </row>
    <row r="126" spans="1:10" x14ac:dyDescent="0.2">
      <c r="A126" s="51"/>
      <c r="B126" s="24"/>
      <c r="C126" s="24"/>
      <c r="D126" s="24"/>
      <c r="E126" s="24"/>
      <c r="F126" s="412"/>
      <c r="G126" s="414"/>
      <c r="H126" s="24"/>
      <c r="J126" s="21"/>
    </row>
    <row r="127" spans="1:10" x14ac:dyDescent="0.2">
      <c r="A127" s="51"/>
      <c r="B127" s="24"/>
      <c r="C127" s="24"/>
      <c r="D127" s="24"/>
      <c r="E127" s="24"/>
      <c r="F127" s="412"/>
      <c r="G127" s="414"/>
      <c r="H127" s="24"/>
      <c r="J127" s="21"/>
    </row>
    <row r="128" spans="1:10" x14ac:dyDescent="0.2">
      <c r="A128" s="51"/>
      <c r="F128" s="411"/>
      <c r="G128" s="413"/>
    </row>
    <row r="129" spans="1:8" x14ac:dyDescent="0.2">
      <c r="A129" s="51"/>
      <c r="F129" s="411"/>
      <c r="G129" s="413"/>
    </row>
    <row r="130" spans="1:8" x14ac:dyDescent="0.2">
      <c r="A130" s="51"/>
      <c r="F130" s="411"/>
      <c r="G130" s="413"/>
    </row>
    <row r="131" spans="1:8" x14ac:dyDescent="0.2">
      <c r="A131" s="51"/>
      <c r="F131" s="411"/>
      <c r="G131" s="413"/>
    </row>
    <row r="132" spans="1:8" x14ac:dyDescent="0.2">
      <c r="A132" s="51"/>
      <c r="F132" s="411"/>
      <c r="G132" s="413"/>
    </row>
    <row r="133" spans="1:8" x14ac:dyDescent="0.2">
      <c r="A133" s="51"/>
      <c r="F133" s="411"/>
      <c r="G133" s="413"/>
    </row>
    <row r="134" spans="1:8" x14ac:dyDescent="0.2">
      <c r="A134" s="51"/>
      <c r="F134" s="411"/>
      <c r="G134" s="413"/>
    </row>
    <row r="135" spans="1:8" x14ac:dyDescent="0.2">
      <c r="A135" s="51"/>
      <c r="F135" s="411"/>
      <c r="G135" s="413"/>
    </row>
    <row r="136" spans="1:8" x14ac:dyDescent="0.2">
      <c r="A136" s="51"/>
      <c r="F136" s="411"/>
      <c r="G136" s="413"/>
    </row>
    <row r="137" spans="1:8" x14ac:dyDescent="0.2">
      <c r="A137" s="51"/>
      <c r="F137" s="411"/>
      <c r="G137" s="413"/>
    </row>
    <row r="138" spans="1:8" x14ac:dyDescent="0.2">
      <c r="A138" s="51"/>
      <c r="F138" s="411"/>
      <c r="G138" s="413"/>
    </row>
    <row r="139" spans="1:8" x14ac:dyDescent="0.2">
      <c r="A139" s="51"/>
      <c r="B139" s="24"/>
      <c r="C139" s="24"/>
      <c r="D139" s="24"/>
      <c r="E139" s="24"/>
      <c r="F139" s="412"/>
      <c r="G139" s="414"/>
      <c r="H139" s="24"/>
    </row>
    <row r="140" spans="1:8" x14ac:dyDescent="0.2">
      <c r="A140" s="51"/>
      <c r="F140" s="411"/>
      <c r="G140" s="413"/>
    </row>
    <row r="141" spans="1:8" x14ac:dyDescent="0.2">
      <c r="A141" s="51"/>
      <c r="B141" s="24"/>
      <c r="C141" s="24"/>
      <c r="D141" s="24"/>
      <c r="E141" s="24"/>
      <c r="F141" s="412"/>
      <c r="G141" s="414"/>
      <c r="H141" s="24"/>
    </row>
    <row r="142" spans="1:8" x14ac:dyDescent="0.2">
      <c r="A142" s="51"/>
      <c r="B142" s="24"/>
      <c r="C142" s="24"/>
      <c r="D142" s="24"/>
      <c r="E142" s="24"/>
      <c r="F142" s="412"/>
      <c r="G142" s="414"/>
      <c r="H142" s="24"/>
    </row>
    <row r="143" spans="1:8" x14ac:dyDescent="0.2">
      <c r="A143" s="51"/>
      <c r="F143" s="411"/>
      <c r="G143" s="413"/>
    </row>
    <row r="144" spans="1:8" x14ac:dyDescent="0.2">
      <c r="A144" s="51"/>
      <c r="F144" s="411"/>
      <c r="G144" s="413"/>
    </row>
    <row r="145" spans="1:8" x14ac:dyDescent="0.2">
      <c r="A145" s="51"/>
      <c r="B145" s="24"/>
      <c r="C145" s="24"/>
      <c r="D145" s="24"/>
      <c r="E145" s="24"/>
      <c r="F145" s="412"/>
      <c r="G145" s="414"/>
      <c r="H145" s="24"/>
    </row>
    <row r="146" spans="1:8" x14ac:dyDescent="0.2">
      <c r="A146" s="51"/>
      <c r="B146" s="24"/>
      <c r="C146" s="24"/>
      <c r="D146" s="24"/>
      <c r="E146" s="24"/>
      <c r="F146" s="412"/>
      <c r="G146" s="414"/>
      <c r="H146" s="24"/>
    </row>
    <row r="147" spans="1:8" x14ac:dyDescent="0.2">
      <c r="A147" s="51"/>
      <c r="B147" s="24"/>
      <c r="C147" s="24"/>
      <c r="D147" s="24"/>
      <c r="E147" s="24"/>
      <c r="F147" s="412"/>
      <c r="G147" s="414"/>
      <c r="H147" s="24"/>
    </row>
    <row r="148" spans="1:8" x14ac:dyDescent="0.2">
      <c r="A148" s="51"/>
      <c r="B148" s="24"/>
      <c r="C148" s="24"/>
      <c r="D148" s="24"/>
      <c r="E148" s="24"/>
      <c r="F148" s="412"/>
      <c r="G148" s="414"/>
      <c r="H148" s="24"/>
    </row>
    <row r="149" spans="1:8" x14ac:dyDescent="0.2">
      <c r="A149" s="51"/>
      <c r="B149" s="24"/>
      <c r="C149" s="24"/>
      <c r="D149" s="24"/>
      <c r="E149" s="24"/>
      <c r="F149" s="412"/>
      <c r="G149" s="414"/>
      <c r="H149" s="24"/>
    </row>
    <row r="150" spans="1:8" x14ac:dyDescent="0.2">
      <c r="A150" s="51"/>
      <c r="B150" s="24"/>
      <c r="C150" s="24"/>
      <c r="D150" s="24"/>
      <c r="E150" s="24"/>
      <c r="F150" s="412"/>
      <c r="G150" s="414"/>
      <c r="H150" s="24"/>
    </row>
    <row r="151" spans="1:8" x14ac:dyDescent="0.2">
      <c r="A151" s="51"/>
      <c r="B151" s="24"/>
      <c r="C151" s="24"/>
      <c r="D151" s="24"/>
      <c r="E151" s="24"/>
      <c r="F151" s="412"/>
      <c r="G151" s="414"/>
      <c r="H151" s="24"/>
    </row>
    <row r="152" spans="1:8" x14ac:dyDescent="0.2">
      <c r="A152" s="51"/>
      <c r="B152" s="24"/>
      <c r="C152" s="24"/>
      <c r="D152" s="24"/>
      <c r="E152" s="24"/>
      <c r="F152" s="412"/>
      <c r="G152" s="414"/>
      <c r="H152" s="24"/>
    </row>
    <row r="153" spans="1:8" x14ac:dyDescent="0.2">
      <c r="A153" s="51"/>
      <c r="B153" s="24"/>
      <c r="C153" s="24"/>
      <c r="D153" s="24"/>
      <c r="E153" s="24"/>
      <c r="F153" s="412"/>
      <c r="G153" s="414"/>
      <c r="H153" s="24"/>
    </row>
    <row r="154" spans="1:8" x14ac:dyDescent="0.2">
      <c r="A154" s="51"/>
      <c r="B154" s="24"/>
      <c r="C154" s="24"/>
      <c r="D154" s="24"/>
      <c r="E154" s="24"/>
      <c r="F154" s="412"/>
      <c r="G154" s="414"/>
      <c r="H154" s="24"/>
    </row>
    <row r="155" spans="1:8" x14ac:dyDescent="0.2">
      <c r="A155" s="51"/>
      <c r="B155" s="24"/>
      <c r="C155" s="24"/>
      <c r="D155" s="24"/>
      <c r="E155" s="24"/>
      <c r="F155" s="412"/>
      <c r="G155" s="414"/>
      <c r="H155" s="24"/>
    </row>
    <row r="156" spans="1:8" x14ac:dyDescent="0.2">
      <c r="A156" s="51"/>
      <c r="F156" s="411"/>
      <c r="G156" s="413"/>
    </row>
    <row r="157" spans="1:8" x14ac:dyDescent="0.2">
      <c r="A157" s="51"/>
      <c r="B157" s="24"/>
      <c r="C157" s="24"/>
      <c r="D157" s="24"/>
      <c r="E157" s="24"/>
      <c r="F157" s="412"/>
      <c r="G157" s="414"/>
      <c r="H157" s="24"/>
    </row>
    <row r="158" spans="1:8" x14ac:dyDescent="0.2">
      <c r="A158" s="51"/>
      <c r="F158" s="411"/>
      <c r="G158" s="413"/>
    </row>
    <row r="159" spans="1:8" x14ac:dyDescent="0.2">
      <c r="A159" s="51"/>
      <c r="B159" s="24"/>
      <c r="C159" s="24"/>
      <c r="D159" s="24"/>
      <c r="E159" s="24"/>
      <c r="F159" s="412"/>
      <c r="G159" s="414"/>
      <c r="H159" s="24"/>
    </row>
    <row r="160" spans="1:8" x14ac:dyDescent="0.2">
      <c r="A160" s="51"/>
      <c r="F160" s="411"/>
      <c r="G160" s="413"/>
    </row>
    <row r="161" spans="1:8" x14ac:dyDescent="0.2">
      <c r="A161" s="51"/>
      <c r="B161" s="24"/>
      <c r="C161" s="24"/>
      <c r="D161" s="24"/>
      <c r="E161" s="24"/>
      <c r="F161" s="412"/>
      <c r="G161" s="414"/>
      <c r="H161" s="24"/>
    </row>
    <row r="162" spans="1:8" x14ac:dyDescent="0.2">
      <c r="A162" s="51"/>
      <c r="B162" s="24"/>
      <c r="C162" s="24"/>
      <c r="D162" s="24"/>
      <c r="E162" s="24"/>
      <c r="F162" s="412"/>
      <c r="G162" s="414"/>
      <c r="H162" s="24"/>
    </row>
    <row r="163" spans="1:8" x14ac:dyDescent="0.2">
      <c r="A163" s="51"/>
      <c r="F163" s="411"/>
      <c r="G163" s="413"/>
    </row>
    <row r="164" spans="1:8" x14ac:dyDescent="0.2">
      <c r="A164" s="51"/>
      <c r="F164" s="411"/>
      <c r="G164" s="413"/>
    </row>
    <row r="165" spans="1:8" x14ac:dyDescent="0.2">
      <c r="A165" s="51"/>
      <c r="B165" s="24"/>
      <c r="C165" s="24"/>
      <c r="D165" s="24"/>
      <c r="E165" s="24"/>
      <c r="F165" s="412"/>
      <c r="G165" s="414"/>
      <c r="H165" s="24"/>
    </row>
    <row r="166" spans="1:8" x14ac:dyDescent="0.2">
      <c r="A166" s="51"/>
      <c r="B166" s="24"/>
      <c r="C166" s="24"/>
      <c r="D166" s="24"/>
      <c r="E166" s="24"/>
      <c r="F166" s="412"/>
      <c r="G166" s="414"/>
      <c r="H166" s="24"/>
    </row>
    <row r="167" spans="1:8" x14ac:dyDescent="0.2">
      <c r="A167" s="51"/>
      <c r="B167" s="24"/>
      <c r="C167" s="24"/>
      <c r="D167" s="24"/>
      <c r="E167" s="24"/>
      <c r="F167" s="24"/>
      <c r="G167" s="406"/>
      <c r="H167" s="24"/>
    </row>
    <row r="168" spans="1:8" x14ac:dyDescent="0.2">
      <c r="A168" s="51"/>
      <c r="B168" s="24"/>
      <c r="C168" s="24"/>
      <c r="D168" s="24"/>
      <c r="E168" s="24"/>
      <c r="F168" s="24"/>
      <c r="G168" s="406"/>
      <c r="H168" s="24"/>
    </row>
    <row r="169" spans="1:8" x14ac:dyDescent="0.2">
      <c r="A169" s="51"/>
      <c r="B169" s="24"/>
      <c r="C169" s="24"/>
      <c r="D169" s="24"/>
      <c r="E169" s="24"/>
      <c r="F169" s="24"/>
      <c r="G169" s="406"/>
      <c r="H169" s="24"/>
    </row>
    <row r="170" spans="1:8" x14ac:dyDescent="0.2">
      <c r="A170" s="51"/>
      <c r="B170" s="24"/>
      <c r="C170" s="24"/>
      <c r="D170" s="24"/>
      <c r="E170" s="24"/>
      <c r="F170" s="24"/>
      <c r="G170" s="406"/>
      <c r="H170" s="24"/>
    </row>
    <row r="171" spans="1:8" x14ac:dyDescent="0.2">
      <c r="A171" s="51"/>
      <c r="B171" s="24"/>
      <c r="C171" s="24"/>
      <c r="D171" s="24"/>
      <c r="E171" s="24"/>
      <c r="F171" s="24"/>
      <c r="G171" s="406"/>
      <c r="H171" s="24"/>
    </row>
    <row r="172" spans="1:8" x14ac:dyDescent="0.2">
      <c r="A172" s="51"/>
      <c r="B172" s="24"/>
      <c r="C172" s="24"/>
      <c r="D172" s="24"/>
      <c r="E172" s="24"/>
      <c r="F172" s="24"/>
      <c r="G172" s="406"/>
      <c r="H172" s="24"/>
    </row>
    <row r="173" spans="1:8" x14ac:dyDescent="0.2">
      <c r="A173" s="51"/>
      <c r="B173" s="24"/>
      <c r="C173" s="24"/>
      <c r="D173" s="24"/>
      <c r="E173" s="24"/>
      <c r="F173" s="24"/>
      <c r="G173" s="406"/>
      <c r="H173" s="24"/>
    </row>
    <row r="174" spans="1:8" x14ac:dyDescent="0.2">
      <c r="A174" s="51"/>
      <c r="B174" s="24"/>
      <c r="C174" s="24"/>
      <c r="D174" s="24"/>
      <c r="E174" s="24"/>
      <c r="F174" s="24"/>
      <c r="G174" s="406"/>
      <c r="H174" s="24"/>
    </row>
    <row r="175" spans="1:8" x14ac:dyDescent="0.2">
      <c r="A175" s="51"/>
      <c r="B175" s="24"/>
      <c r="C175" s="24"/>
      <c r="D175" s="24"/>
      <c r="E175" s="24"/>
      <c r="F175" s="24"/>
      <c r="G175" s="406"/>
      <c r="H175" s="24"/>
    </row>
    <row r="176" spans="1:8" x14ac:dyDescent="0.2">
      <c r="A176" s="51"/>
    </row>
    <row r="177" spans="1:9" x14ac:dyDescent="0.2">
      <c r="A177" s="51"/>
      <c r="B177" s="24"/>
      <c r="C177" s="24"/>
      <c r="D177" s="24"/>
      <c r="E177" s="24"/>
      <c r="F177" s="24"/>
      <c r="G177" s="406"/>
      <c r="H177" s="24"/>
    </row>
    <row r="178" spans="1:9" x14ac:dyDescent="0.2">
      <c r="A178" s="51"/>
    </row>
    <row r="179" spans="1:9" x14ac:dyDescent="0.2">
      <c r="A179" s="51"/>
    </row>
    <row r="180" spans="1:9" x14ac:dyDescent="0.2">
      <c r="A180" s="51"/>
    </row>
    <row r="181" spans="1:9" x14ac:dyDescent="0.2">
      <c r="A181" s="51"/>
    </row>
    <row r="182" spans="1:9" x14ac:dyDescent="0.2">
      <c r="A182" s="51"/>
    </row>
    <row r="183" spans="1:9" x14ac:dyDescent="0.2">
      <c r="A183" s="51"/>
    </row>
    <row r="184" spans="1:9" x14ac:dyDescent="0.2">
      <c r="A184" s="51"/>
    </row>
    <row r="185" spans="1:9" x14ac:dyDescent="0.2">
      <c r="A185" s="51"/>
    </row>
    <row r="186" spans="1:9" x14ac:dyDescent="0.2">
      <c r="A186" s="51"/>
      <c r="B186" s="24"/>
      <c r="C186" s="24"/>
      <c r="D186" s="24"/>
      <c r="E186" s="24"/>
      <c r="F186" s="24"/>
      <c r="G186" s="406"/>
      <c r="H186" s="24"/>
      <c r="I186" s="31"/>
    </row>
    <row r="187" spans="1:9" x14ac:dyDescent="0.2">
      <c r="A187" s="51"/>
      <c r="B187" s="24"/>
      <c r="C187" s="24"/>
      <c r="D187" s="24"/>
      <c r="E187" s="24"/>
      <c r="F187" s="24"/>
      <c r="G187" s="406"/>
      <c r="H187" s="24"/>
      <c r="I187" s="31"/>
    </row>
    <row r="188" spans="1:9" x14ac:dyDescent="0.2">
      <c r="A188" s="51"/>
      <c r="B188" s="24"/>
      <c r="C188" s="24"/>
      <c r="D188" s="24"/>
      <c r="E188" s="24"/>
      <c r="F188" s="24"/>
      <c r="G188" s="406"/>
      <c r="H188" s="24"/>
      <c r="I188" s="31"/>
    </row>
    <row r="189" spans="1:9" x14ac:dyDescent="0.2">
      <c r="A189" s="51"/>
      <c r="B189" s="24"/>
      <c r="C189" s="24"/>
      <c r="D189" s="24"/>
      <c r="E189" s="24"/>
      <c r="F189" s="24"/>
      <c r="G189" s="406"/>
      <c r="H189" s="24"/>
      <c r="I189" s="31"/>
    </row>
    <row r="190" spans="1:9" x14ac:dyDescent="0.2">
      <c r="A190" s="51"/>
      <c r="I190" s="31"/>
    </row>
    <row r="191" spans="1:9" x14ac:dyDescent="0.2">
      <c r="A191" s="51"/>
      <c r="I191" s="31"/>
    </row>
    <row r="192" spans="1:9" x14ac:dyDescent="0.2">
      <c r="A192" s="51"/>
      <c r="I192" s="31"/>
    </row>
    <row r="193" spans="1:9" x14ac:dyDescent="0.2">
      <c r="A193" s="51"/>
      <c r="I193" s="31"/>
    </row>
    <row r="194" spans="1:9" x14ac:dyDescent="0.2">
      <c r="A194" s="51"/>
      <c r="I194" s="31"/>
    </row>
    <row r="195" spans="1:9" x14ac:dyDescent="0.2">
      <c r="A195" s="51"/>
      <c r="I195" s="31"/>
    </row>
    <row r="196" spans="1:9" x14ac:dyDescent="0.2">
      <c r="A196" s="51"/>
      <c r="I196" s="31"/>
    </row>
    <row r="197" spans="1:9" x14ac:dyDescent="0.2">
      <c r="A197" s="51"/>
      <c r="I197" s="31"/>
    </row>
    <row r="198" spans="1:9" x14ac:dyDescent="0.2">
      <c r="A198" s="51"/>
      <c r="I198" s="31"/>
    </row>
    <row r="199" spans="1:9" x14ac:dyDescent="0.2">
      <c r="A199" s="51"/>
      <c r="I199" s="31"/>
    </row>
    <row r="200" spans="1:9" x14ac:dyDescent="0.2">
      <c r="A200" s="51"/>
      <c r="I200" s="31"/>
    </row>
    <row r="201" spans="1:9" x14ac:dyDescent="0.2">
      <c r="A201" s="51"/>
      <c r="I201" s="31"/>
    </row>
    <row r="202" spans="1:9" x14ac:dyDescent="0.2">
      <c r="A202" s="51"/>
      <c r="I202" s="31"/>
    </row>
    <row r="203" spans="1:9" x14ac:dyDescent="0.2">
      <c r="A203" s="51"/>
      <c r="I203" s="31"/>
    </row>
    <row r="204" spans="1:9" x14ac:dyDescent="0.2">
      <c r="A204" s="51"/>
      <c r="I204" s="31"/>
    </row>
    <row r="205" spans="1:9" x14ac:dyDescent="0.2">
      <c r="A205" s="51"/>
      <c r="I205" s="31"/>
    </row>
    <row r="206" spans="1:9" x14ac:dyDescent="0.2">
      <c r="A206" s="51"/>
      <c r="I206" s="31"/>
    </row>
    <row r="207" spans="1:9" x14ac:dyDescent="0.2">
      <c r="A207" s="51"/>
      <c r="I207" s="31"/>
    </row>
    <row r="208" spans="1:9" x14ac:dyDescent="0.2">
      <c r="A208" s="51"/>
      <c r="I208" s="31"/>
    </row>
    <row r="209" spans="1:9" x14ac:dyDescent="0.2">
      <c r="A209" s="51"/>
      <c r="I209" s="31"/>
    </row>
    <row r="210" spans="1:9" x14ac:dyDescent="0.2">
      <c r="A210" s="51"/>
      <c r="I210" s="31"/>
    </row>
    <row r="211" spans="1:9" x14ac:dyDescent="0.2">
      <c r="A211" s="51"/>
      <c r="I211" s="31"/>
    </row>
    <row r="212" spans="1:9" x14ac:dyDescent="0.2">
      <c r="A212" s="51"/>
      <c r="I212" s="31"/>
    </row>
    <row r="213" spans="1:9" x14ac:dyDescent="0.2">
      <c r="A213" s="51"/>
      <c r="I213" s="31"/>
    </row>
    <row r="214" spans="1:9" x14ac:dyDescent="0.2">
      <c r="A214" s="51"/>
      <c r="I214" s="31"/>
    </row>
    <row r="215" spans="1:9" x14ac:dyDescent="0.2">
      <c r="A215" s="51"/>
      <c r="I215" s="31"/>
    </row>
    <row r="216" spans="1:9" x14ac:dyDescent="0.2">
      <c r="A216" s="51"/>
      <c r="I216" s="31"/>
    </row>
    <row r="217" spans="1:9" x14ac:dyDescent="0.2">
      <c r="A217" s="51"/>
      <c r="I217" s="31"/>
    </row>
    <row r="218" spans="1:9" x14ac:dyDescent="0.2">
      <c r="A218" s="51"/>
      <c r="I218" s="31"/>
    </row>
    <row r="219" spans="1:9" x14ac:dyDescent="0.2">
      <c r="A219" s="51"/>
      <c r="I219" s="31"/>
    </row>
    <row r="220" spans="1:9" x14ac:dyDescent="0.2">
      <c r="A220" s="51"/>
      <c r="I220" s="31"/>
    </row>
    <row r="221" spans="1:9" x14ac:dyDescent="0.2">
      <c r="A221" s="51"/>
      <c r="I221" s="31"/>
    </row>
    <row r="222" spans="1:9" x14ac:dyDescent="0.2">
      <c r="A222" s="51"/>
    </row>
    <row r="223" spans="1:9" x14ac:dyDescent="0.2">
      <c r="A223" s="51"/>
    </row>
    <row r="224" spans="1:9" x14ac:dyDescent="0.2">
      <c r="A224" s="51"/>
      <c r="B224" s="24"/>
      <c r="C224" s="24"/>
      <c r="D224" s="24"/>
      <c r="E224" s="24"/>
      <c r="F224" s="24"/>
      <c r="G224" s="406"/>
      <c r="H224" s="24"/>
    </row>
    <row r="225" spans="1:8" x14ac:dyDescent="0.2">
      <c r="A225" s="51"/>
      <c r="B225" s="24"/>
      <c r="C225" s="24"/>
      <c r="D225" s="24"/>
      <c r="E225" s="24"/>
      <c r="F225" s="24"/>
      <c r="G225" s="406"/>
      <c r="H225" s="24"/>
    </row>
    <row r="226" spans="1:8" x14ac:dyDescent="0.2">
      <c r="A226" s="51"/>
      <c r="B226" s="24"/>
      <c r="C226" s="24"/>
      <c r="D226" s="24"/>
      <c r="E226" s="24"/>
      <c r="F226" s="24"/>
      <c r="G226" s="406"/>
      <c r="H226" s="24"/>
    </row>
    <row r="227" spans="1:8" x14ac:dyDescent="0.2">
      <c r="A227" s="51"/>
      <c r="B227" s="24"/>
      <c r="C227" s="24"/>
      <c r="D227" s="24"/>
      <c r="E227" s="24"/>
      <c r="F227" s="24"/>
      <c r="G227" s="406"/>
      <c r="H227" s="24"/>
    </row>
    <row r="228" spans="1:8" x14ac:dyDescent="0.2">
      <c r="A228" s="51"/>
      <c r="B228" s="24"/>
      <c r="C228" s="24"/>
      <c r="D228" s="24"/>
      <c r="E228" s="24"/>
      <c r="F228" s="24"/>
      <c r="G228" s="406"/>
      <c r="H228" s="24"/>
    </row>
    <row r="229" spans="1:8" x14ac:dyDescent="0.2">
      <c r="A229" s="51"/>
      <c r="B229" s="24"/>
      <c r="C229" s="24"/>
      <c r="D229" s="24"/>
      <c r="E229" s="24"/>
      <c r="F229" s="24"/>
      <c r="G229" s="406"/>
      <c r="H229" s="24"/>
    </row>
    <row r="230" spans="1:8" x14ac:dyDescent="0.2">
      <c r="A230" s="51"/>
      <c r="B230" s="24"/>
      <c r="C230" s="24"/>
      <c r="D230" s="24"/>
      <c r="E230" s="24"/>
      <c r="F230" s="24"/>
      <c r="G230" s="406"/>
      <c r="H230" s="24"/>
    </row>
    <row r="231" spans="1:8" x14ac:dyDescent="0.2">
      <c r="A231" s="51"/>
      <c r="B231" s="24"/>
      <c r="C231" s="24"/>
      <c r="D231" s="24"/>
      <c r="E231" s="24"/>
      <c r="F231" s="24"/>
      <c r="G231" s="406"/>
      <c r="H231" s="24"/>
    </row>
    <row r="232" spans="1:8" x14ac:dyDescent="0.2">
      <c r="A232" s="51"/>
      <c r="B232" s="24"/>
      <c r="C232" s="24"/>
      <c r="D232" s="24"/>
      <c r="E232" s="24"/>
      <c r="F232" s="24"/>
      <c r="G232" s="406"/>
      <c r="H232" s="24"/>
    </row>
    <row r="233" spans="1:8" x14ac:dyDescent="0.2">
      <c r="A233" s="51"/>
    </row>
  </sheetData>
  <printOptions horizontalCentered="1"/>
  <pageMargins left="0.5" right="0.5" top="0.75" bottom="0.5" header="0" footer="0"/>
  <pageSetup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codeName="Sheet3">
    <pageSetUpPr fitToPage="1"/>
  </sheetPr>
  <dimension ref="A1:AF29"/>
  <sheetViews>
    <sheetView showGridLines="0" zoomScale="110" zoomScaleNormal="110" workbookViewId="0">
      <selection activeCell="A5" sqref="A5"/>
    </sheetView>
  </sheetViews>
  <sheetFormatPr defaultColWidth="8.6640625" defaultRowHeight="11.4" x14ac:dyDescent="0.2"/>
  <cols>
    <col min="1" max="1" width="16.21875" style="56" customWidth="1"/>
    <col min="2" max="2" width="4.88671875" style="56" customWidth="1"/>
    <col min="3" max="3" width="10.109375" style="56" customWidth="1"/>
    <col min="4" max="4" width="1.77734375" style="56" customWidth="1"/>
    <col min="5" max="5" width="8.33203125" style="77" customWidth="1"/>
    <col min="6" max="6" width="2.21875" style="56" customWidth="1"/>
    <col min="7" max="7" width="9.33203125" style="56" customWidth="1"/>
    <col min="8" max="8" width="1.77734375" style="56" customWidth="1"/>
    <col min="9" max="9" width="8.33203125" style="56" customWidth="1"/>
    <col min="10" max="10" width="2.21875" style="56" customWidth="1"/>
    <col min="11" max="11" width="9.33203125" style="56" customWidth="1"/>
    <col min="12" max="12" width="1.77734375" style="56" customWidth="1"/>
    <col min="13" max="13" width="8.33203125" style="56" customWidth="1"/>
    <col min="14" max="14" width="2.33203125" style="56" customWidth="1"/>
    <col min="15" max="15" width="9.33203125" style="57" customWidth="1"/>
    <col min="16" max="16" width="10.33203125" style="56" customWidth="1"/>
    <col min="17" max="17" width="1.33203125" style="56" customWidth="1"/>
    <col min="18" max="256" width="8.6640625" style="56"/>
    <col min="257" max="257" width="16.21875" style="56" customWidth="1"/>
    <col min="258" max="258" width="4.88671875" style="56" customWidth="1"/>
    <col min="259" max="259" width="9.6640625" style="56" customWidth="1"/>
    <col min="260" max="260" width="1.77734375" style="56" customWidth="1"/>
    <col min="261" max="261" width="8.33203125" style="56" customWidth="1"/>
    <col min="262" max="262" width="2.21875" style="56" customWidth="1"/>
    <col min="263" max="263" width="9.33203125" style="56" customWidth="1"/>
    <col min="264" max="264" width="1.77734375" style="56" customWidth="1"/>
    <col min="265" max="265" width="8.33203125" style="56" customWidth="1"/>
    <col min="266" max="266" width="2.21875" style="56" customWidth="1"/>
    <col min="267" max="267" width="9.33203125" style="56" customWidth="1"/>
    <col min="268" max="268" width="1.77734375" style="56" customWidth="1"/>
    <col min="269" max="269" width="8.33203125" style="56" customWidth="1"/>
    <col min="270" max="270" width="2.33203125" style="56" customWidth="1"/>
    <col min="271" max="271" width="9.33203125" style="56" customWidth="1"/>
    <col min="272" max="272" width="10.33203125" style="56" customWidth="1"/>
    <col min="273" max="273" width="1.33203125" style="56" customWidth="1"/>
    <col min="274" max="512" width="8.6640625" style="56"/>
    <col min="513" max="513" width="16.21875" style="56" customWidth="1"/>
    <col min="514" max="514" width="4.88671875" style="56" customWidth="1"/>
    <col min="515" max="515" width="9.6640625" style="56" customWidth="1"/>
    <col min="516" max="516" width="1.77734375" style="56" customWidth="1"/>
    <col min="517" max="517" width="8.33203125" style="56" customWidth="1"/>
    <col min="518" max="518" width="2.21875" style="56" customWidth="1"/>
    <col min="519" max="519" width="9.33203125" style="56" customWidth="1"/>
    <col min="520" max="520" width="1.77734375" style="56" customWidth="1"/>
    <col min="521" max="521" width="8.33203125" style="56" customWidth="1"/>
    <col min="522" max="522" width="2.21875" style="56" customWidth="1"/>
    <col min="523" max="523" width="9.33203125" style="56" customWidth="1"/>
    <col min="524" max="524" width="1.77734375" style="56" customWidth="1"/>
    <col min="525" max="525" width="8.33203125" style="56" customWidth="1"/>
    <col min="526" max="526" width="2.33203125" style="56" customWidth="1"/>
    <col min="527" max="527" width="9.33203125" style="56" customWidth="1"/>
    <col min="528" max="528" width="10.33203125" style="56" customWidth="1"/>
    <col min="529" max="529" width="1.33203125" style="56" customWidth="1"/>
    <col min="530" max="768" width="8.6640625" style="56"/>
    <col min="769" max="769" width="16.21875" style="56" customWidth="1"/>
    <col min="770" max="770" width="4.88671875" style="56" customWidth="1"/>
    <col min="771" max="771" width="9.6640625" style="56" customWidth="1"/>
    <col min="772" max="772" width="1.77734375" style="56" customWidth="1"/>
    <col min="773" max="773" width="8.33203125" style="56" customWidth="1"/>
    <col min="774" max="774" width="2.21875" style="56" customWidth="1"/>
    <col min="775" max="775" width="9.33203125" style="56" customWidth="1"/>
    <col min="776" max="776" width="1.77734375" style="56" customWidth="1"/>
    <col min="777" max="777" width="8.33203125" style="56" customWidth="1"/>
    <col min="778" max="778" width="2.21875" style="56" customWidth="1"/>
    <col min="779" max="779" width="9.33203125" style="56" customWidth="1"/>
    <col min="780" max="780" width="1.77734375" style="56" customWidth="1"/>
    <col min="781" max="781" width="8.33203125" style="56" customWidth="1"/>
    <col min="782" max="782" width="2.33203125" style="56" customWidth="1"/>
    <col min="783" max="783" width="9.33203125" style="56" customWidth="1"/>
    <col min="784" max="784" width="10.33203125" style="56" customWidth="1"/>
    <col min="785" max="785" width="1.33203125" style="56" customWidth="1"/>
    <col min="786" max="1024" width="8.6640625" style="56"/>
    <col min="1025" max="1025" width="16.21875" style="56" customWidth="1"/>
    <col min="1026" max="1026" width="4.88671875" style="56" customWidth="1"/>
    <col min="1027" max="1027" width="9.6640625" style="56" customWidth="1"/>
    <col min="1028" max="1028" width="1.77734375" style="56" customWidth="1"/>
    <col min="1029" max="1029" width="8.33203125" style="56" customWidth="1"/>
    <col min="1030" max="1030" width="2.21875" style="56" customWidth="1"/>
    <col min="1031" max="1031" width="9.33203125" style="56" customWidth="1"/>
    <col min="1032" max="1032" width="1.77734375" style="56" customWidth="1"/>
    <col min="1033" max="1033" width="8.33203125" style="56" customWidth="1"/>
    <col min="1034" max="1034" width="2.21875" style="56" customWidth="1"/>
    <col min="1035" max="1035" width="9.33203125" style="56" customWidth="1"/>
    <col min="1036" max="1036" width="1.77734375" style="56" customWidth="1"/>
    <col min="1037" max="1037" width="8.33203125" style="56" customWidth="1"/>
    <col min="1038" max="1038" width="2.33203125" style="56" customWidth="1"/>
    <col min="1039" max="1039" width="9.33203125" style="56" customWidth="1"/>
    <col min="1040" max="1040" width="10.33203125" style="56" customWidth="1"/>
    <col min="1041" max="1041" width="1.33203125" style="56" customWidth="1"/>
    <col min="1042" max="1280" width="8.6640625" style="56"/>
    <col min="1281" max="1281" width="16.21875" style="56" customWidth="1"/>
    <col min="1282" max="1282" width="4.88671875" style="56" customWidth="1"/>
    <col min="1283" max="1283" width="9.6640625" style="56" customWidth="1"/>
    <col min="1284" max="1284" width="1.77734375" style="56" customWidth="1"/>
    <col min="1285" max="1285" width="8.33203125" style="56" customWidth="1"/>
    <col min="1286" max="1286" width="2.21875" style="56" customWidth="1"/>
    <col min="1287" max="1287" width="9.33203125" style="56" customWidth="1"/>
    <col min="1288" max="1288" width="1.77734375" style="56" customWidth="1"/>
    <col min="1289" max="1289" width="8.33203125" style="56" customWidth="1"/>
    <col min="1290" max="1290" width="2.21875" style="56" customWidth="1"/>
    <col min="1291" max="1291" width="9.33203125" style="56" customWidth="1"/>
    <col min="1292" max="1292" width="1.77734375" style="56" customWidth="1"/>
    <col min="1293" max="1293" width="8.33203125" style="56" customWidth="1"/>
    <col min="1294" max="1294" width="2.33203125" style="56" customWidth="1"/>
    <col min="1295" max="1295" width="9.33203125" style="56" customWidth="1"/>
    <col min="1296" max="1296" width="10.33203125" style="56" customWidth="1"/>
    <col min="1297" max="1297" width="1.33203125" style="56" customWidth="1"/>
    <col min="1298" max="1536" width="8.6640625" style="56"/>
    <col min="1537" max="1537" width="16.21875" style="56" customWidth="1"/>
    <col min="1538" max="1538" width="4.88671875" style="56" customWidth="1"/>
    <col min="1539" max="1539" width="9.6640625" style="56" customWidth="1"/>
    <col min="1540" max="1540" width="1.77734375" style="56" customWidth="1"/>
    <col min="1541" max="1541" width="8.33203125" style="56" customWidth="1"/>
    <col min="1542" max="1542" width="2.21875" style="56" customWidth="1"/>
    <col min="1543" max="1543" width="9.33203125" style="56" customWidth="1"/>
    <col min="1544" max="1544" width="1.77734375" style="56" customWidth="1"/>
    <col min="1545" max="1545" width="8.33203125" style="56" customWidth="1"/>
    <col min="1546" max="1546" width="2.21875" style="56" customWidth="1"/>
    <col min="1547" max="1547" width="9.33203125" style="56" customWidth="1"/>
    <col min="1548" max="1548" width="1.77734375" style="56" customWidth="1"/>
    <col min="1549" max="1549" width="8.33203125" style="56" customWidth="1"/>
    <col min="1550" max="1550" width="2.33203125" style="56" customWidth="1"/>
    <col min="1551" max="1551" width="9.33203125" style="56" customWidth="1"/>
    <col min="1552" max="1552" width="10.33203125" style="56" customWidth="1"/>
    <col min="1553" max="1553" width="1.33203125" style="56" customWidth="1"/>
    <col min="1554" max="1792" width="8.6640625" style="56"/>
    <col min="1793" max="1793" width="16.21875" style="56" customWidth="1"/>
    <col min="1794" max="1794" width="4.88671875" style="56" customWidth="1"/>
    <col min="1795" max="1795" width="9.6640625" style="56" customWidth="1"/>
    <col min="1796" max="1796" width="1.77734375" style="56" customWidth="1"/>
    <col min="1797" max="1797" width="8.33203125" style="56" customWidth="1"/>
    <col min="1798" max="1798" width="2.21875" style="56" customWidth="1"/>
    <col min="1799" max="1799" width="9.33203125" style="56" customWidth="1"/>
    <col min="1800" max="1800" width="1.77734375" style="56" customWidth="1"/>
    <col min="1801" max="1801" width="8.33203125" style="56" customWidth="1"/>
    <col min="1802" max="1802" width="2.21875" style="56" customWidth="1"/>
    <col min="1803" max="1803" width="9.33203125" style="56" customWidth="1"/>
    <col min="1804" max="1804" width="1.77734375" style="56" customWidth="1"/>
    <col min="1805" max="1805" width="8.33203125" style="56" customWidth="1"/>
    <col min="1806" max="1806" width="2.33203125" style="56" customWidth="1"/>
    <col min="1807" max="1807" width="9.33203125" style="56" customWidth="1"/>
    <col min="1808" max="1808" width="10.33203125" style="56" customWidth="1"/>
    <col min="1809" max="1809" width="1.33203125" style="56" customWidth="1"/>
    <col min="1810" max="2048" width="8.6640625" style="56"/>
    <col min="2049" max="2049" width="16.21875" style="56" customWidth="1"/>
    <col min="2050" max="2050" width="4.88671875" style="56" customWidth="1"/>
    <col min="2051" max="2051" width="9.6640625" style="56" customWidth="1"/>
    <col min="2052" max="2052" width="1.77734375" style="56" customWidth="1"/>
    <col min="2053" max="2053" width="8.33203125" style="56" customWidth="1"/>
    <col min="2054" max="2054" width="2.21875" style="56" customWidth="1"/>
    <col min="2055" max="2055" width="9.33203125" style="56" customWidth="1"/>
    <col min="2056" max="2056" width="1.77734375" style="56" customWidth="1"/>
    <col min="2057" max="2057" width="8.33203125" style="56" customWidth="1"/>
    <col min="2058" max="2058" width="2.21875" style="56" customWidth="1"/>
    <col min="2059" max="2059" width="9.33203125" style="56" customWidth="1"/>
    <col min="2060" max="2060" width="1.77734375" style="56" customWidth="1"/>
    <col min="2061" max="2061" width="8.33203125" style="56" customWidth="1"/>
    <col min="2062" max="2062" width="2.33203125" style="56" customWidth="1"/>
    <col min="2063" max="2063" width="9.33203125" style="56" customWidth="1"/>
    <col min="2064" max="2064" width="10.33203125" style="56" customWidth="1"/>
    <col min="2065" max="2065" width="1.33203125" style="56" customWidth="1"/>
    <col min="2066" max="2304" width="8.6640625" style="56"/>
    <col min="2305" max="2305" width="16.21875" style="56" customWidth="1"/>
    <col min="2306" max="2306" width="4.88671875" style="56" customWidth="1"/>
    <col min="2307" max="2307" width="9.6640625" style="56" customWidth="1"/>
    <col min="2308" max="2308" width="1.77734375" style="56" customWidth="1"/>
    <col min="2309" max="2309" width="8.33203125" style="56" customWidth="1"/>
    <col min="2310" max="2310" width="2.21875" style="56" customWidth="1"/>
    <col min="2311" max="2311" width="9.33203125" style="56" customWidth="1"/>
    <col min="2312" max="2312" width="1.77734375" style="56" customWidth="1"/>
    <col min="2313" max="2313" width="8.33203125" style="56" customWidth="1"/>
    <col min="2314" max="2314" width="2.21875" style="56" customWidth="1"/>
    <col min="2315" max="2315" width="9.33203125" style="56" customWidth="1"/>
    <col min="2316" max="2316" width="1.77734375" style="56" customWidth="1"/>
    <col min="2317" max="2317" width="8.33203125" style="56" customWidth="1"/>
    <col min="2318" max="2318" width="2.33203125" style="56" customWidth="1"/>
    <col min="2319" max="2319" width="9.33203125" style="56" customWidth="1"/>
    <col min="2320" max="2320" width="10.33203125" style="56" customWidth="1"/>
    <col min="2321" max="2321" width="1.33203125" style="56" customWidth="1"/>
    <col min="2322" max="2560" width="8.6640625" style="56"/>
    <col min="2561" max="2561" width="16.21875" style="56" customWidth="1"/>
    <col min="2562" max="2562" width="4.88671875" style="56" customWidth="1"/>
    <col min="2563" max="2563" width="9.6640625" style="56" customWidth="1"/>
    <col min="2564" max="2564" width="1.77734375" style="56" customWidth="1"/>
    <col min="2565" max="2565" width="8.33203125" style="56" customWidth="1"/>
    <col min="2566" max="2566" width="2.21875" style="56" customWidth="1"/>
    <col min="2567" max="2567" width="9.33203125" style="56" customWidth="1"/>
    <col min="2568" max="2568" width="1.77734375" style="56" customWidth="1"/>
    <col min="2569" max="2569" width="8.33203125" style="56" customWidth="1"/>
    <col min="2570" max="2570" width="2.21875" style="56" customWidth="1"/>
    <col min="2571" max="2571" width="9.33203125" style="56" customWidth="1"/>
    <col min="2572" max="2572" width="1.77734375" style="56" customWidth="1"/>
    <col min="2573" max="2573" width="8.33203125" style="56" customWidth="1"/>
    <col min="2574" max="2574" width="2.33203125" style="56" customWidth="1"/>
    <col min="2575" max="2575" width="9.33203125" style="56" customWidth="1"/>
    <col min="2576" max="2576" width="10.33203125" style="56" customWidth="1"/>
    <col min="2577" max="2577" width="1.33203125" style="56" customWidth="1"/>
    <col min="2578" max="2816" width="8.6640625" style="56"/>
    <col min="2817" max="2817" width="16.21875" style="56" customWidth="1"/>
    <col min="2818" max="2818" width="4.88671875" style="56" customWidth="1"/>
    <col min="2819" max="2819" width="9.6640625" style="56" customWidth="1"/>
    <col min="2820" max="2820" width="1.77734375" style="56" customWidth="1"/>
    <col min="2821" max="2821" width="8.33203125" style="56" customWidth="1"/>
    <col min="2822" max="2822" width="2.21875" style="56" customWidth="1"/>
    <col min="2823" max="2823" width="9.33203125" style="56" customWidth="1"/>
    <col min="2824" max="2824" width="1.77734375" style="56" customWidth="1"/>
    <col min="2825" max="2825" width="8.33203125" style="56" customWidth="1"/>
    <col min="2826" max="2826" width="2.21875" style="56" customWidth="1"/>
    <col min="2827" max="2827" width="9.33203125" style="56" customWidth="1"/>
    <col min="2828" max="2828" width="1.77734375" style="56" customWidth="1"/>
    <col min="2829" max="2829" width="8.33203125" style="56" customWidth="1"/>
    <col min="2830" max="2830" width="2.33203125" style="56" customWidth="1"/>
    <col min="2831" max="2831" width="9.33203125" style="56" customWidth="1"/>
    <col min="2832" max="2832" width="10.33203125" style="56" customWidth="1"/>
    <col min="2833" max="2833" width="1.33203125" style="56" customWidth="1"/>
    <col min="2834" max="3072" width="8.6640625" style="56"/>
    <col min="3073" max="3073" width="16.21875" style="56" customWidth="1"/>
    <col min="3074" max="3074" width="4.88671875" style="56" customWidth="1"/>
    <col min="3075" max="3075" width="9.6640625" style="56" customWidth="1"/>
    <col min="3076" max="3076" width="1.77734375" style="56" customWidth="1"/>
    <col min="3077" max="3077" width="8.33203125" style="56" customWidth="1"/>
    <col min="3078" max="3078" width="2.21875" style="56" customWidth="1"/>
    <col min="3079" max="3079" width="9.33203125" style="56" customWidth="1"/>
    <col min="3080" max="3080" width="1.77734375" style="56" customWidth="1"/>
    <col min="3081" max="3081" width="8.33203125" style="56" customWidth="1"/>
    <col min="3082" max="3082" width="2.21875" style="56" customWidth="1"/>
    <col min="3083" max="3083" width="9.33203125" style="56" customWidth="1"/>
    <col min="3084" max="3084" width="1.77734375" style="56" customWidth="1"/>
    <col min="3085" max="3085" width="8.33203125" style="56" customWidth="1"/>
    <col min="3086" max="3086" width="2.33203125" style="56" customWidth="1"/>
    <col min="3087" max="3087" width="9.33203125" style="56" customWidth="1"/>
    <col min="3088" max="3088" width="10.33203125" style="56" customWidth="1"/>
    <col min="3089" max="3089" width="1.33203125" style="56" customWidth="1"/>
    <col min="3090" max="3328" width="8.6640625" style="56"/>
    <col min="3329" max="3329" width="16.21875" style="56" customWidth="1"/>
    <col min="3330" max="3330" width="4.88671875" style="56" customWidth="1"/>
    <col min="3331" max="3331" width="9.6640625" style="56" customWidth="1"/>
    <col min="3332" max="3332" width="1.77734375" style="56" customWidth="1"/>
    <col min="3333" max="3333" width="8.33203125" style="56" customWidth="1"/>
    <col min="3334" max="3334" width="2.21875" style="56" customWidth="1"/>
    <col min="3335" max="3335" width="9.33203125" style="56" customWidth="1"/>
    <col min="3336" max="3336" width="1.77734375" style="56" customWidth="1"/>
    <col min="3337" max="3337" width="8.33203125" style="56" customWidth="1"/>
    <col min="3338" max="3338" width="2.21875" style="56" customWidth="1"/>
    <col min="3339" max="3339" width="9.33203125" style="56" customWidth="1"/>
    <col min="3340" max="3340" width="1.77734375" style="56" customWidth="1"/>
    <col min="3341" max="3341" width="8.33203125" style="56" customWidth="1"/>
    <col min="3342" max="3342" width="2.33203125" style="56" customWidth="1"/>
    <col min="3343" max="3343" width="9.33203125" style="56" customWidth="1"/>
    <col min="3344" max="3344" width="10.33203125" style="56" customWidth="1"/>
    <col min="3345" max="3345" width="1.33203125" style="56" customWidth="1"/>
    <col min="3346" max="3584" width="8.6640625" style="56"/>
    <col min="3585" max="3585" width="16.21875" style="56" customWidth="1"/>
    <col min="3586" max="3586" width="4.88671875" style="56" customWidth="1"/>
    <col min="3587" max="3587" width="9.6640625" style="56" customWidth="1"/>
    <col min="3588" max="3588" width="1.77734375" style="56" customWidth="1"/>
    <col min="3589" max="3589" width="8.33203125" style="56" customWidth="1"/>
    <col min="3590" max="3590" width="2.21875" style="56" customWidth="1"/>
    <col min="3591" max="3591" width="9.33203125" style="56" customWidth="1"/>
    <col min="3592" max="3592" width="1.77734375" style="56" customWidth="1"/>
    <col min="3593" max="3593" width="8.33203125" style="56" customWidth="1"/>
    <col min="3594" max="3594" width="2.21875" style="56" customWidth="1"/>
    <col min="3595" max="3595" width="9.33203125" style="56" customWidth="1"/>
    <col min="3596" max="3596" width="1.77734375" style="56" customWidth="1"/>
    <col min="3597" max="3597" width="8.33203125" style="56" customWidth="1"/>
    <col min="3598" max="3598" width="2.33203125" style="56" customWidth="1"/>
    <col min="3599" max="3599" width="9.33203125" style="56" customWidth="1"/>
    <col min="3600" max="3600" width="10.33203125" style="56" customWidth="1"/>
    <col min="3601" max="3601" width="1.33203125" style="56" customWidth="1"/>
    <col min="3602" max="3840" width="8.6640625" style="56"/>
    <col min="3841" max="3841" width="16.21875" style="56" customWidth="1"/>
    <col min="3842" max="3842" width="4.88671875" style="56" customWidth="1"/>
    <col min="3843" max="3843" width="9.6640625" style="56" customWidth="1"/>
    <col min="3844" max="3844" width="1.77734375" style="56" customWidth="1"/>
    <col min="3845" max="3845" width="8.33203125" style="56" customWidth="1"/>
    <col min="3846" max="3846" width="2.21875" style="56" customWidth="1"/>
    <col min="3847" max="3847" width="9.33203125" style="56" customWidth="1"/>
    <col min="3848" max="3848" width="1.77734375" style="56" customWidth="1"/>
    <col min="3849" max="3849" width="8.33203125" style="56" customWidth="1"/>
    <col min="3850" max="3850" width="2.21875" style="56" customWidth="1"/>
    <col min="3851" max="3851" width="9.33203125" style="56" customWidth="1"/>
    <col min="3852" max="3852" width="1.77734375" style="56" customWidth="1"/>
    <col min="3853" max="3853" width="8.33203125" style="56" customWidth="1"/>
    <col min="3854" max="3854" width="2.33203125" style="56" customWidth="1"/>
    <col min="3855" max="3855" width="9.33203125" style="56" customWidth="1"/>
    <col min="3856" max="3856" width="10.33203125" style="56" customWidth="1"/>
    <col min="3857" max="3857" width="1.33203125" style="56" customWidth="1"/>
    <col min="3858" max="4096" width="8.6640625" style="56"/>
    <col min="4097" max="4097" width="16.21875" style="56" customWidth="1"/>
    <col min="4098" max="4098" width="4.88671875" style="56" customWidth="1"/>
    <col min="4099" max="4099" width="9.6640625" style="56" customWidth="1"/>
    <col min="4100" max="4100" width="1.77734375" style="56" customWidth="1"/>
    <col min="4101" max="4101" width="8.33203125" style="56" customWidth="1"/>
    <col min="4102" max="4102" width="2.21875" style="56" customWidth="1"/>
    <col min="4103" max="4103" width="9.33203125" style="56" customWidth="1"/>
    <col min="4104" max="4104" width="1.77734375" style="56" customWidth="1"/>
    <col min="4105" max="4105" width="8.33203125" style="56" customWidth="1"/>
    <col min="4106" max="4106" width="2.21875" style="56" customWidth="1"/>
    <col min="4107" max="4107" width="9.33203125" style="56" customWidth="1"/>
    <col min="4108" max="4108" width="1.77734375" style="56" customWidth="1"/>
    <col min="4109" max="4109" width="8.33203125" style="56" customWidth="1"/>
    <col min="4110" max="4110" width="2.33203125" style="56" customWidth="1"/>
    <col min="4111" max="4111" width="9.33203125" style="56" customWidth="1"/>
    <col min="4112" max="4112" width="10.33203125" style="56" customWidth="1"/>
    <col min="4113" max="4113" width="1.33203125" style="56" customWidth="1"/>
    <col min="4114" max="4352" width="8.6640625" style="56"/>
    <col min="4353" max="4353" width="16.21875" style="56" customWidth="1"/>
    <col min="4354" max="4354" width="4.88671875" style="56" customWidth="1"/>
    <col min="4355" max="4355" width="9.6640625" style="56" customWidth="1"/>
    <col min="4356" max="4356" width="1.77734375" style="56" customWidth="1"/>
    <col min="4357" max="4357" width="8.33203125" style="56" customWidth="1"/>
    <col min="4358" max="4358" width="2.21875" style="56" customWidth="1"/>
    <col min="4359" max="4359" width="9.33203125" style="56" customWidth="1"/>
    <col min="4360" max="4360" width="1.77734375" style="56" customWidth="1"/>
    <col min="4361" max="4361" width="8.33203125" style="56" customWidth="1"/>
    <col min="4362" max="4362" width="2.21875" style="56" customWidth="1"/>
    <col min="4363" max="4363" width="9.33203125" style="56" customWidth="1"/>
    <col min="4364" max="4364" width="1.77734375" style="56" customWidth="1"/>
    <col min="4365" max="4365" width="8.33203125" style="56" customWidth="1"/>
    <col min="4366" max="4366" width="2.33203125" style="56" customWidth="1"/>
    <col min="4367" max="4367" width="9.33203125" style="56" customWidth="1"/>
    <col min="4368" max="4368" width="10.33203125" style="56" customWidth="1"/>
    <col min="4369" max="4369" width="1.33203125" style="56" customWidth="1"/>
    <col min="4370" max="4608" width="8.6640625" style="56"/>
    <col min="4609" max="4609" width="16.21875" style="56" customWidth="1"/>
    <col min="4610" max="4610" width="4.88671875" style="56" customWidth="1"/>
    <col min="4611" max="4611" width="9.6640625" style="56" customWidth="1"/>
    <col min="4612" max="4612" width="1.77734375" style="56" customWidth="1"/>
    <col min="4613" max="4613" width="8.33203125" style="56" customWidth="1"/>
    <col min="4614" max="4614" width="2.21875" style="56" customWidth="1"/>
    <col min="4615" max="4615" width="9.33203125" style="56" customWidth="1"/>
    <col min="4616" max="4616" width="1.77734375" style="56" customWidth="1"/>
    <col min="4617" max="4617" width="8.33203125" style="56" customWidth="1"/>
    <col min="4618" max="4618" width="2.21875" style="56" customWidth="1"/>
    <col min="4619" max="4619" width="9.33203125" style="56" customWidth="1"/>
    <col min="4620" max="4620" width="1.77734375" style="56" customWidth="1"/>
    <col min="4621" max="4621" width="8.33203125" style="56" customWidth="1"/>
    <col min="4622" max="4622" width="2.33203125" style="56" customWidth="1"/>
    <col min="4623" max="4623" width="9.33203125" style="56" customWidth="1"/>
    <col min="4624" max="4624" width="10.33203125" style="56" customWidth="1"/>
    <col min="4625" max="4625" width="1.33203125" style="56" customWidth="1"/>
    <col min="4626" max="4864" width="8.6640625" style="56"/>
    <col min="4865" max="4865" width="16.21875" style="56" customWidth="1"/>
    <col min="4866" max="4866" width="4.88671875" style="56" customWidth="1"/>
    <col min="4867" max="4867" width="9.6640625" style="56" customWidth="1"/>
    <col min="4868" max="4868" width="1.77734375" style="56" customWidth="1"/>
    <col min="4869" max="4869" width="8.33203125" style="56" customWidth="1"/>
    <col min="4870" max="4870" width="2.21875" style="56" customWidth="1"/>
    <col min="4871" max="4871" width="9.33203125" style="56" customWidth="1"/>
    <col min="4872" max="4872" width="1.77734375" style="56" customWidth="1"/>
    <col min="4873" max="4873" width="8.33203125" style="56" customWidth="1"/>
    <col min="4874" max="4874" width="2.21875" style="56" customWidth="1"/>
    <col min="4875" max="4875" width="9.33203125" style="56" customWidth="1"/>
    <col min="4876" max="4876" width="1.77734375" style="56" customWidth="1"/>
    <col min="4877" max="4877" width="8.33203125" style="56" customWidth="1"/>
    <col min="4878" max="4878" width="2.33203125" style="56" customWidth="1"/>
    <col min="4879" max="4879" width="9.33203125" style="56" customWidth="1"/>
    <col min="4880" max="4880" width="10.33203125" style="56" customWidth="1"/>
    <col min="4881" max="4881" width="1.33203125" style="56" customWidth="1"/>
    <col min="4882" max="5120" width="8.6640625" style="56"/>
    <col min="5121" max="5121" width="16.21875" style="56" customWidth="1"/>
    <col min="5122" max="5122" width="4.88671875" style="56" customWidth="1"/>
    <col min="5123" max="5123" width="9.6640625" style="56" customWidth="1"/>
    <col min="5124" max="5124" width="1.77734375" style="56" customWidth="1"/>
    <col min="5125" max="5125" width="8.33203125" style="56" customWidth="1"/>
    <col min="5126" max="5126" width="2.21875" style="56" customWidth="1"/>
    <col min="5127" max="5127" width="9.33203125" style="56" customWidth="1"/>
    <col min="5128" max="5128" width="1.77734375" style="56" customWidth="1"/>
    <col min="5129" max="5129" width="8.33203125" style="56" customWidth="1"/>
    <col min="5130" max="5130" width="2.21875" style="56" customWidth="1"/>
    <col min="5131" max="5131" width="9.33203125" style="56" customWidth="1"/>
    <col min="5132" max="5132" width="1.77734375" style="56" customWidth="1"/>
    <col min="5133" max="5133" width="8.33203125" style="56" customWidth="1"/>
    <col min="5134" max="5134" width="2.33203125" style="56" customWidth="1"/>
    <col min="5135" max="5135" width="9.33203125" style="56" customWidth="1"/>
    <col min="5136" max="5136" width="10.33203125" style="56" customWidth="1"/>
    <col min="5137" max="5137" width="1.33203125" style="56" customWidth="1"/>
    <col min="5138" max="5376" width="8.6640625" style="56"/>
    <col min="5377" max="5377" width="16.21875" style="56" customWidth="1"/>
    <col min="5378" max="5378" width="4.88671875" style="56" customWidth="1"/>
    <col min="5379" max="5379" width="9.6640625" style="56" customWidth="1"/>
    <col min="5380" max="5380" width="1.77734375" style="56" customWidth="1"/>
    <col min="5381" max="5381" width="8.33203125" style="56" customWidth="1"/>
    <col min="5382" max="5382" width="2.21875" style="56" customWidth="1"/>
    <col min="5383" max="5383" width="9.33203125" style="56" customWidth="1"/>
    <col min="5384" max="5384" width="1.77734375" style="56" customWidth="1"/>
    <col min="5385" max="5385" width="8.33203125" style="56" customWidth="1"/>
    <col min="5386" max="5386" width="2.21875" style="56" customWidth="1"/>
    <col min="5387" max="5387" width="9.33203125" style="56" customWidth="1"/>
    <col min="5388" max="5388" width="1.77734375" style="56" customWidth="1"/>
    <col min="5389" max="5389" width="8.33203125" style="56" customWidth="1"/>
    <col min="5390" max="5390" width="2.33203125" style="56" customWidth="1"/>
    <col min="5391" max="5391" width="9.33203125" style="56" customWidth="1"/>
    <col min="5392" max="5392" width="10.33203125" style="56" customWidth="1"/>
    <col min="5393" max="5393" width="1.33203125" style="56" customWidth="1"/>
    <col min="5394" max="5632" width="8.6640625" style="56"/>
    <col min="5633" max="5633" width="16.21875" style="56" customWidth="1"/>
    <col min="5634" max="5634" width="4.88671875" style="56" customWidth="1"/>
    <col min="5635" max="5635" width="9.6640625" style="56" customWidth="1"/>
    <col min="5636" max="5636" width="1.77734375" style="56" customWidth="1"/>
    <col min="5637" max="5637" width="8.33203125" style="56" customWidth="1"/>
    <col min="5638" max="5638" width="2.21875" style="56" customWidth="1"/>
    <col min="5639" max="5639" width="9.33203125" style="56" customWidth="1"/>
    <col min="5640" max="5640" width="1.77734375" style="56" customWidth="1"/>
    <col min="5641" max="5641" width="8.33203125" style="56" customWidth="1"/>
    <col min="5642" max="5642" width="2.21875" style="56" customWidth="1"/>
    <col min="5643" max="5643" width="9.33203125" style="56" customWidth="1"/>
    <col min="5644" max="5644" width="1.77734375" style="56" customWidth="1"/>
    <col min="5645" max="5645" width="8.33203125" style="56" customWidth="1"/>
    <col min="5646" max="5646" width="2.33203125" style="56" customWidth="1"/>
    <col min="5647" max="5647" width="9.33203125" style="56" customWidth="1"/>
    <col min="5648" max="5648" width="10.33203125" style="56" customWidth="1"/>
    <col min="5649" max="5649" width="1.33203125" style="56" customWidth="1"/>
    <col min="5650" max="5888" width="8.6640625" style="56"/>
    <col min="5889" max="5889" width="16.21875" style="56" customWidth="1"/>
    <col min="5890" max="5890" width="4.88671875" style="56" customWidth="1"/>
    <col min="5891" max="5891" width="9.6640625" style="56" customWidth="1"/>
    <col min="5892" max="5892" width="1.77734375" style="56" customWidth="1"/>
    <col min="5893" max="5893" width="8.33203125" style="56" customWidth="1"/>
    <col min="5894" max="5894" width="2.21875" style="56" customWidth="1"/>
    <col min="5895" max="5895" width="9.33203125" style="56" customWidth="1"/>
    <col min="5896" max="5896" width="1.77734375" style="56" customWidth="1"/>
    <col min="5897" max="5897" width="8.33203125" style="56" customWidth="1"/>
    <col min="5898" max="5898" width="2.21875" style="56" customWidth="1"/>
    <col min="5899" max="5899" width="9.33203125" style="56" customWidth="1"/>
    <col min="5900" max="5900" width="1.77734375" style="56" customWidth="1"/>
    <col min="5901" max="5901" width="8.33203125" style="56" customWidth="1"/>
    <col min="5902" max="5902" width="2.33203125" style="56" customWidth="1"/>
    <col min="5903" max="5903" width="9.33203125" style="56" customWidth="1"/>
    <col min="5904" max="5904" width="10.33203125" style="56" customWidth="1"/>
    <col min="5905" max="5905" width="1.33203125" style="56" customWidth="1"/>
    <col min="5906" max="6144" width="8.6640625" style="56"/>
    <col min="6145" max="6145" width="16.21875" style="56" customWidth="1"/>
    <col min="6146" max="6146" width="4.88671875" style="56" customWidth="1"/>
    <col min="6147" max="6147" width="9.6640625" style="56" customWidth="1"/>
    <col min="6148" max="6148" width="1.77734375" style="56" customWidth="1"/>
    <col min="6149" max="6149" width="8.33203125" style="56" customWidth="1"/>
    <col min="6150" max="6150" width="2.21875" style="56" customWidth="1"/>
    <col min="6151" max="6151" width="9.33203125" style="56" customWidth="1"/>
    <col min="6152" max="6152" width="1.77734375" style="56" customWidth="1"/>
    <col min="6153" max="6153" width="8.33203125" style="56" customWidth="1"/>
    <col min="6154" max="6154" width="2.21875" style="56" customWidth="1"/>
    <col min="6155" max="6155" width="9.33203125" style="56" customWidth="1"/>
    <col min="6156" max="6156" width="1.77734375" style="56" customWidth="1"/>
    <col min="6157" max="6157" width="8.33203125" style="56" customWidth="1"/>
    <col min="6158" max="6158" width="2.33203125" style="56" customWidth="1"/>
    <col min="6159" max="6159" width="9.33203125" style="56" customWidth="1"/>
    <col min="6160" max="6160" width="10.33203125" style="56" customWidth="1"/>
    <col min="6161" max="6161" width="1.33203125" style="56" customWidth="1"/>
    <col min="6162" max="6400" width="8.6640625" style="56"/>
    <col min="6401" max="6401" width="16.21875" style="56" customWidth="1"/>
    <col min="6402" max="6402" width="4.88671875" style="56" customWidth="1"/>
    <col min="6403" max="6403" width="9.6640625" style="56" customWidth="1"/>
    <col min="6404" max="6404" width="1.77734375" style="56" customWidth="1"/>
    <col min="6405" max="6405" width="8.33203125" style="56" customWidth="1"/>
    <col min="6406" max="6406" width="2.21875" style="56" customWidth="1"/>
    <col min="6407" max="6407" width="9.33203125" style="56" customWidth="1"/>
    <col min="6408" max="6408" width="1.77734375" style="56" customWidth="1"/>
    <col min="6409" max="6409" width="8.33203125" style="56" customWidth="1"/>
    <col min="6410" max="6410" width="2.21875" style="56" customWidth="1"/>
    <col min="6411" max="6411" width="9.33203125" style="56" customWidth="1"/>
    <col min="6412" max="6412" width="1.77734375" style="56" customWidth="1"/>
    <col min="6413" max="6413" width="8.33203125" style="56" customWidth="1"/>
    <col min="6414" max="6414" width="2.33203125" style="56" customWidth="1"/>
    <col min="6415" max="6415" width="9.33203125" style="56" customWidth="1"/>
    <col min="6416" max="6416" width="10.33203125" style="56" customWidth="1"/>
    <col min="6417" max="6417" width="1.33203125" style="56" customWidth="1"/>
    <col min="6418" max="6656" width="8.6640625" style="56"/>
    <col min="6657" max="6657" width="16.21875" style="56" customWidth="1"/>
    <col min="6658" max="6658" width="4.88671875" style="56" customWidth="1"/>
    <col min="6659" max="6659" width="9.6640625" style="56" customWidth="1"/>
    <col min="6660" max="6660" width="1.77734375" style="56" customWidth="1"/>
    <col min="6661" max="6661" width="8.33203125" style="56" customWidth="1"/>
    <col min="6662" max="6662" width="2.21875" style="56" customWidth="1"/>
    <col min="6663" max="6663" width="9.33203125" style="56" customWidth="1"/>
    <col min="6664" max="6664" width="1.77734375" style="56" customWidth="1"/>
    <col min="6665" max="6665" width="8.33203125" style="56" customWidth="1"/>
    <col min="6666" max="6666" width="2.21875" style="56" customWidth="1"/>
    <col min="6667" max="6667" width="9.33203125" style="56" customWidth="1"/>
    <col min="6668" max="6668" width="1.77734375" style="56" customWidth="1"/>
    <col min="6669" max="6669" width="8.33203125" style="56" customWidth="1"/>
    <col min="6670" max="6670" width="2.33203125" style="56" customWidth="1"/>
    <col min="6671" max="6671" width="9.33203125" style="56" customWidth="1"/>
    <col min="6672" max="6672" width="10.33203125" style="56" customWidth="1"/>
    <col min="6673" max="6673" width="1.33203125" style="56" customWidth="1"/>
    <col min="6674" max="6912" width="8.6640625" style="56"/>
    <col min="6913" max="6913" width="16.21875" style="56" customWidth="1"/>
    <col min="6914" max="6914" width="4.88671875" style="56" customWidth="1"/>
    <col min="6915" max="6915" width="9.6640625" style="56" customWidth="1"/>
    <col min="6916" max="6916" width="1.77734375" style="56" customWidth="1"/>
    <col min="6917" max="6917" width="8.33203125" style="56" customWidth="1"/>
    <col min="6918" max="6918" width="2.21875" style="56" customWidth="1"/>
    <col min="6919" max="6919" width="9.33203125" style="56" customWidth="1"/>
    <col min="6920" max="6920" width="1.77734375" style="56" customWidth="1"/>
    <col min="6921" max="6921" width="8.33203125" style="56" customWidth="1"/>
    <col min="6922" max="6922" width="2.21875" style="56" customWidth="1"/>
    <col min="6923" max="6923" width="9.33203125" style="56" customWidth="1"/>
    <col min="6924" max="6924" width="1.77734375" style="56" customWidth="1"/>
    <col min="6925" max="6925" width="8.33203125" style="56" customWidth="1"/>
    <col min="6926" max="6926" width="2.33203125" style="56" customWidth="1"/>
    <col min="6927" max="6927" width="9.33203125" style="56" customWidth="1"/>
    <col min="6928" max="6928" width="10.33203125" style="56" customWidth="1"/>
    <col min="6929" max="6929" width="1.33203125" style="56" customWidth="1"/>
    <col min="6930" max="7168" width="8.6640625" style="56"/>
    <col min="7169" max="7169" width="16.21875" style="56" customWidth="1"/>
    <col min="7170" max="7170" width="4.88671875" style="56" customWidth="1"/>
    <col min="7171" max="7171" width="9.6640625" style="56" customWidth="1"/>
    <col min="7172" max="7172" width="1.77734375" style="56" customWidth="1"/>
    <col min="7173" max="7173" width="8.33203125" style="56" customWidth="1"/>
    <col min="7174" max="7174" width="2.21875" style="56" customWidth="1"/>
    <col min="7175" max="7175" width="9.33203125" style="56" customWidth="1"/>
    <col min="7176" max="7176" width="1.77734375" style="56" customWidth="1"/>
    <col min="7177" max="7177" width="8.33203125" style="56" customWidth="1"/>
    <col min="7178" max="7178" width="2.21875" style="56" customWidth="1"/>
    <col min="7179" max="7179" width="9.33203125" style="56" customWidth="1"/>
    <col min="7180" max="7180" width="1.77734375" style="56" customWidth="1"/>
    <col min="7181" max="7181" width="8.33203125" style="56" customWidth="1"/>
    <col min="7182" max="7182" width="2.33203125" style="56" customWidth="1"/>
    <col min="7183" max="7183" width="9.33203125" style="56" customWidth="1"/>
    <col min="7184" max="7184" width="10.33203125" style="56" customWidth="1"/>
    <col min="7185" max="7185" width="1.33203125" style="56" customWidth="1"/>
    <col min="7186" max="7424" width="8.6640625" style="56"/>
    <col min="7425" max="7425" width="16.21875" style="56" customWidth="1"/>
    <col min="7426" max="7426" width="4.88671875" style="56" customWidth="1"/>
    <col min="7427" max="7427" width="9.6640625" style="56" customWidth="1"/>
    <col min="7428" max="7428" width="1.77734375" style="56" customWidth="1"/>
    <col min="7429" max="7429" width="8.33203125" style="56" customWidth="1"/>
    <col min="7430" max="7430" width="2.21875" style="56" customWidth="1"/>
    <col min="7431" max="7431" width="9.33203125" style="56" customWidth="1"/>
    <col min="7432" max="7432" width="1.77734375" style="56" customWidth="1"/>
    <col min="7433" max="7433" width="8.33203125" style="56" customWidth="1"/>
    <col min="7434" max="7434" width="2.21875" style="56" customWidth="1"/>
    <col min="7435" max="7435" width="9.33203125" style="56" customWidth="1"/>
    <col min="7436" max="7436" width="1.77734375" style="56" customWidth="1"/>
    <col min="7437" max="7437" width="8.33203125" style="56" customWidth="1"/>
    <col min="7438" max="7438" width="2.33203125" style="56" customWidth="1"/>
    <col min="7439" max="7439" width="9.33203125" style="56" customWidth="1"/>
    <col min="7440" max="7440" width="10.33203125" style="56" customWidth="1"/>
    <col min="7441" max="7441" width="1.33203125" style="56" customWidth="1"/>
    <col min="7442" max="7680" width="8.6640625" style="56"/>
    <col min="7681" max="7681" width="16.21875" style="56" customWidth="1"/>
    <col min="7682" max="7682" width="4.88671875" style="56" customWidth="1"/>
    <col min="7683" max="7683" width="9.6640625" style="56" customWidth="1"/>
    <col min="7684" max="7684" width="1.77734375" style="56" customWidth="1"/>
    <col min="7685" max="7685" width="8.33203125" style="56" customWidth="1"/>
    <col min="7686" max="7686" width="2.21875" style="56" customWidth="1"/>
    <col min="7687" max="7687" width="9.33203125" style="56" customWidth="1"/>
    <col min="7688" max="7688" width="1.77734375" style="56" customWidth="1"/>
    <col min="7689" max="7689" width="8.33203125" style="56" customWidth="1"/>
    <col min="7690" max="7690" width="2.21875" style="56" customWidth="1"/>
    <col min="7691" max="7691" width="9.33203125" style="56" customWidth="1"/>
    <col min="7692" max="7692" width="1.77734375" style="56" customWidth="1"/>
    <col min="7693" max="7693" width="8.33203125" style="56" customWidth="1"/>
    <col min="7694" max="7694" width="2.33203125" style="56" customWidth="1"/>
    <col min="7695" max="7695" width="9.33203125" style="56" customWidth="1"/>
    <col min="7696" max="7696" width="10.33203125" style="56" customWidth="1"/>
    <col min="7697" max="7697" width="1.33203125" style="56" customWidth="1"/>
    <col min="7698" max="7936" width="8.6640625" style="56"/>
    <col min="7937" max="7937" width="16.21875" style="56" customWidth="1"/>
    <col min="7938" max="7938" width="4.88671875" style="56" customWidth="1"/>
    <col min="7939" max="7939" width="9.6640625" style="56" customWidth="1"/>
    <col min="7940" max="7940" width="1.77734375" style="56" customWidth="1"/>
    <col min="7941" max="7941" width="8.33203125" style="56" customWidth="1"/>
    <col min="7942" max="7942" width="2.21875" style="56" customWidth="1"/>
    <col min="7943" max="7943" width="9.33203125" style="56" customWidth="1"/>
    <col min="7944" max="7944" width="1.77734375" style="56" customWidth="1"/>
    <col min="7945" max="7945" width="8.33203125" style="56" customWidth="1"/>
    <col min="7946" max="7946" width="2.21875" style="56" customWidth="1"/>
    <col min="7947" max="7947" width="9.33203125" style="56" customWidth="1"/>
    <col min="7948" max="7948" width="1.77734375" style="56" customWidth="1"/>
    <col min="7949" max="7949" width="8.33203125" style="56" customWidth="1"/>
    <col min="7950" max="7950" width="2.33203125" style="56" customWidth="1"/>
    <col min="7951" max="7951" width="9.33203125" style="56" customWidth="1"/>
    <col min="7952" max="7952" width="10.33203125" style="56" customWidth="1"/>
    <col min="7953" max="7953" width="1.33203125" style="56" customWidth="1"/>
    <col min="7954" max="8192" width="8.6640625" style="56"/>
    <col min="8193" max="8193" width="16.21875" style="56" customWidth="1"/>
    <col min="8194" max="8194" width="4.88671875" style="56" customWidth="1"/>
    <col min="8195" max="8195" width="9.6640625" style="56" customWidth="1"/>
    <col min="8196" max="8196" width="1.77734375" style="56" customWidth="1"/>
    <col min="8197" max="8197" width="8.33203125" style="56" customWidth="1"/>
    <col min="8198" max="8198" width="2.21875" style="56" customWidth="1"/>
    <col min="8199" max="8199" width="9.33203125" style="56" customWidth="1"/>
    <col min="8200" max="8200" width="1.77734375" style="56" customWidth="1"/>
    <col min="8201" max="8201" width="8.33203125" style="56" customWidth="1"/>
    <col min="8202" max="8202" width="2.21875" style="56" customWidth="1"/>
    <col min="8203" max="8203" width="9.33203125" style="56" customWidth="1"/>
    <col min="8204" max="8204" width="1.77734375" style="56" customWidth="1"/>
    <col min="8205" max="8205" width="8.33203125" style="56" customWidth="1"/>
    <col min="8206" max="8206" width="2.33203125" style="56" customWidth="1"/>
    <col min="8207" max="8207" width="9.33203125" style="56" customWidth="1"/>
    <col min="8208" max="8208" width="10.33203125" style="56" customWidth="1"/>
    <col min="8209" max="8209" width="1.33203125" style="56" customWidth="1"/>
    <col min="8210" max="8448" width="8.6640625" style="56"/>
    <col min="8449" max="8449" width="16.21875" style="56" customWidth="1"/>
    <col min="8450" max="8450" width="4.88671875" style="56" customWidth="1"/>
    <col min="8451" max="8451" width="9.6640625" style="56" customWidth="1"/>
    <col min="8452" max="8452" width="1.77734375" style="56" customWidth="1"/>
    <col min="8453" max="8453" width="8.33203125" style="56" customWidth="1"/>
    <col min="8454" max="8454" width="2.21875" style="56" customWidth="1"/>
    <col min="8455" max="8455" width="9.33203125" style="56" customWidth="1"/>
    <col min="8456" max="8456" width="1.77734375" style="56" customWidth="1"/>
    <col min="8457" max="8457" width="8.33203125" style="56" customWidth="1"/>
    <col min="8458" max="8458" width="2.21875" style="56" customWidth="1"/>
    <col min="8459" max="8459" width="9.33203125" style="56" customWidth="1"/>
    <col min="8460" max="8460" width="1.77734375" style="56" customWidth="1"/>
    <col min="8461" max="8461" width="8.33203125" style="56" customWidth="1"/>
    <col min="8462" max="8462" width="2.33203125" style="56" customWidth="1"/>
    <col min="8463" max="8463" width="9.33203125" style="56" customWidth="1"/>
    <col min="8464" max="8464" width="10.33203125" style="56" customWidth="1"/>
    <col min="8465" max="8465" width="1.33203125" style="56" customWidth="1"/>
    <col min="8466" max="8704" width="8.6640625" style="56"/>
    <col min="8705" max="8705" width="16.21875" style="56" customWidth="1"/>
    <col min="8706" max="8706" width="4.88671875" style="56" customWidth="1"/>
    <col min="8707" max="8707" width="9.6640625" style="56" customWidth="1"/>
    <col min="8708" max="8708" width="1.77734375" style="56" customWidth="1"/>
    <col min="8709" max="8709" width="8.33203125" style="56" customWidth="1"/>
    <col min="8710" max="8710" width="2.21875" style="56" customWidth="1"/>
    <col min="8711" max="8711" width="9.33203125" style="56" customWidth="1"/>
    <col min="8712" max="8712" width="1.77734375" style="56" customWidth="1"/>
    <col min="8713" max="8713" width="8.33203125" style="56" customWidth="1"/>
    <col min="8714" max="8714" width="2.21875" style="56" customWidth="1"/>
    <col min="8715" max="8715" width="9.33203125" style="56" customWidth="1"/>
    <col min="8716" max="8716" width="1.77734375" style="56" customWidth="1"/>
    <col min="8717" max="8717" width="8.33203125" style="56" customWidth="1"/>
    <col min="8718" max="8718" width="2.33203125" style="56" customWidth="1"/>
    <col min="8719" max="8719" width="9.33203125" style="56" customWidth="1"/>
    <col min="8720" max="8720" width="10.33203125" style="56" customWidth="1"/>
    <col min="8721" max="8721" width="1.33203125" style="56" customWidth="1"/>
    <col min="8722" max="8960" width="8.6640625" style="56"/>
    <col min="8961" max="8961" width="16.21875" style="56" customWidth="1"/>
    <col min="8962" max="8962" width="4.88671875" style="56" customWidth="1"/>
    <col min="8963" max="8963" width="9.6640625" style="56" customWidth="1"/>
    <col min="8964" max="8964" width="1.77734375" style="56" customWidth="1"/>
    <col min="8965" max="8965" width="8.33203125" style="56" customWidth="1"/>
    <col min="8966" max="8966" width="2.21875" style="56" customWidth="1"/>
    <col min="8967" max="8967" width="9.33203125" style="56" customWidth="1"/>
    <col min="8968" max="8968" width="1.77734375" style="56" customWidth="1"/>
    <col min="8969" max="8969" width="8.33203125" style="56" customWidth="1"/>
    <col min="8970" max="8970" width="2.21875" style="56" customWidth="1"/>
    <col min="8971" max="8971" width="9.33203125" style="56" customWidth="1"/>
    <col min="8972" max="8972" width="1.77734375" style="56" customWidth="1"/>
    <col min="8973" max="8973" width="8.33203125" style="56" customWidth="1"/>
    <col min="8974" max="8974" width="2.33203125" style="56" customWidth="1"/>
    <col min="8975" max="8975" width="9.33203125" style="56" customWidth="1"/>
    <col min="8976" max="8976" width="10.33203125" style="56" customWidth="1"/>
    <col min="8977" max="8977" width="1.33203125" style="56" customWidth="1"/>
    <col min="8978" max="9216" width="8.6640625" style="56"/>
    <col min="9217" max="9217" width="16.21875" style="56" customWidth="1"/>
    <col min="9218" max="9218" width="4.88671875" style="56" customWidth="1"/>
    <col min="9219" max="9219" width="9.6640625" style="56" customWidth="1"/>
    <col min="9220" max="9220" width="1.77734375" style="56" customWidth="1"/>
    <col min="9221" max="9221" width="8.33203125" style="56" customWidth="1"/>
    <col min="9222" max="9222" width="2.21875" style="56" customWidth="1"/>
    <col min="9223" max="9223" width="9.33203125" style="56" customWidth="1"/>
    <col min="9224" max="9224" width="1.77734375" style="56" customWidth="1"/>
    <col min="9225" max="9225" width="8.33203125" style="56" customWidth="1"/>
    <col min="9226" max="9226" width="2.21875" style="56" customWidth="1"/>
    <col min="9227" max="9227" width="9.33203125" style="56" customWidth="1"/>
    <col min="9228" max="9228" width="1.77734375" style="56" customWidth="1"/>
    <col min="9229" max="9229" width="8.33203125" style="56" customWidth="1"/>
    <col min="9230" max="9230" width="2.33203125" style="56" customWidth="1"/>
    <col min="9231" max="9231" width="9.33203125" style="56" customWidth="1"/>
    <col min="9232" max="9232" width="10.33203125" style="56" customWidth="1"/>
    <col min="9233" max="9233" width="1.33203125" style="56" customWidth="1"/>
    <col min="9234" max="9472" width="8.6640625" style="56"/>
    <col min="9473" max="9473" width="16.21875" style="56" customWidth="1"/>
    <col min="9474" max="9474" width="4.88671875" style="56" customWidth="1"/>
    <col min="9475" max="9475" width="9.6640625" style="56" customWidth="1"/>
    <col min="9476" max="9476" width="1.77734375" style="56" customWidth="1"/>
    <col min="9477" max="9477" width="8.33203125" style="56" customWidth="1"/>
    <col min="9478" max="9478" width="2.21875" style="56" customWidth="1"/>
    <col min="9479" max="9479" width="9.33203125" style="56" customWidth="1"/>
    <col min="9480" max="9480" width="1.77734375" style="56" customWidth="1"/>
    <col min="9481" max="9481" width="8.33203125" style="56" customWidth="1"/>
    <col min="9482" max="9482" width="2.21875" style="56" customWidth="1"/>
    <col min="9483" max="9483" width="9.33203125" style="56" customWidth="1"/>
    <col min="9484" max="9484" width="1.77734375" style="56" customWidth="1"/>
    <col min="9485" max="9485" width="8.33203125" style="56" customWidth="1"/>
    <col min="9486" max="9486" width="2.33203125" style="56" customWidth="1"/>
    <col min="9487" max="9487" width="9.33203125" style="56" customWidth="1"/>
    <col min="9488" max="9488" width="10.33203125" style="56" customWidth="1"/>
    <col min="9489" max="9489" width="1.33203125" style="56" customWidth="1"/>
    <col min="9490" max="9728" width="8.6640625" style="56"/>
    <col min="9729" max="9729" width="16.21875" style="56" customWidth="1"/>
    <col min="9730" max="9730" width="4.88671875" style="56" customWidth="1"/>
    <col min="9731" max="9731" width="9.6640625" style="56" customWidth="1"/>
    <col min="9732" max="9732" width="1.77734375" style="56" customWidth="1"/>
    <col min="9733" max="9733" width="8.33203125" style="56" customWidth="1"/>
    <col min="9734" max="9734" width="2.21875" style="56" customWidth="1"/>
    <col min="9735" max="9735" width="9.33203125" style="56" customWidth="1"/>
    <col min="9736" max="9736" width="1.77734375" style="56" customWidth="1"/>
    <col min="9737" max="9737" width="8.33203125" style="56" customWidth="1"/>
    <col min="9738" max="9738" width="2.21875" style="56" customWidth="1"/>
    <col min="9739" max="9739" width="9.33203125" style="56" customWidth="1"/>
    <col min="9740" max="9740" width="1.77734375" style="56" customWidth="1"/>
    <col min="9741" max="9741" width="8.33203125" style="56" customWidth="1"/>
    <col min="9742" max="9742" width="2.33203125" style="56" customWidth="1"/>
    <col min="9743" max="9743" width="9.33203125" style="56" customWidth="1"/>
    <col min="9744" max="9744" width="10.33203125" style="56" customWidth="1"/>
    <col min="9745" max="9745" width="1.33203125" style="56" customWidth="1"/>
    <col min="9746" max="9984" width="8.6640625" style="56"/>
    <col min="9985" max="9985" width="16.21875" style="56" customWidth="1"/>
    <col min="9986" max="9986" width="4.88671875" style="56" customWidth="1"/>
    <col min="9987" max="9987" width="9.6640625" style="56" customWidth="1"/>
    <col min="9988" max="9988" width="1.77734375" style="56" customWidth="1"/>
    <col min="9989" max="9989" width="8.33203125" style="56" customWidth="1"/>
    <col min="9990" max="9990" width="2.21875" style="56" customWidth="1"/>
    <col min="9991" max="9991" width="9.33203125" style="56" customWidth="1"/>
    <col min="9992" max="9992" width="1.77734375" style="56" customWidth="1"/>
    <col min="9993" max="9993" width="8.33203125" style="56" customWidth="1"/>
    <col min="9994" max="9994" width="2.21875" style="56" customWidth="1"/>
    <col min="9995" max="9995" width="9.33203125" style="56" customWidth="1"/>
    <col min="9996" max="9996" width="1.77734375" style="56" customWidth="1"/>
    <col min="9997" max="9997" width="8.33203125" style="56" customWidth="1"/>
    <col min="9998" max="9998" width="2.33203125" style="56" customWidth="1"/>
    <col min="9999" max="9999" width="9.33203125" style="56" customWidth="1"/>
    <col min="10000" max="10000" width="10.33203125" style="56" customWidth="1"/>
    <col min="10001" max="10001" width="1.33203125" style="56" customWidth="1"/>
    <col min="10002" max="10240" width="8.6640625" style="56"/>
    <col min="10241" max="10241" width="16.21875" style="56" customWidth="1"/>
    <col min="10242" max="10242" width="4.88671875" style="56" customWidth="1"/>
    <col min="10243" max="10243" width="9.6640625" style="56" customWidth="1"/>
    <col min="10244" max="10244" width="1.77734375" style="56" customWidth="1"/>
    <col min="10245" max="10245" width="8.33203125" style="56" customWidth="1"/>
    <col min="10246" max="10246" width="2.21875" style="56" customWidth="1"/>
    <col min="10247" max="10247" width="9.33203125" style="56" customWidth="1"/>
    <col min="10248" max="10248" width="1.77734375" style="56" customWidth="1"/>
    <col min="10249" max="10249" width="8.33203125" style="56" customWidth="1"/>
    <col min="10250" max="10250" width="2.21875" style="56" customWidth="1"/>
    <col min="10251" max="10251" width="9.33203125" style="56" customWidth="1"/>
    <col min="10252" max="10252" width="1.77734375" style="56" customWidth="1"/>
    <col min="10253" max="10253" width="8.33203125" style="56" customWidth="1"/>
    <col min="10254" max="10254" width="2.33203125" style="56" customWidth="1"/>
    <col min="10255" max="10255" width="9.33203125" style="56" customWidth="1"/>
    <col min="10256" max="10256" width="10.33203125" style="56" customWidth="1"/>
    <col min="10257" max="10257" width="1.33203125" style="56" customWidth="1"/>
    <col min="10258" max="10496" width="8.6640625" style="56"/>
    <col min="10497" max="10497" width="16.21875" style="56" customWidth="1"/>
    <col min="10498" max="10498" width="4.88671875" style="56" customWidth="1"/>
    <col min="10499" max="10499" width="9.6640625" style="56" customWidth="1"/>
    <col min="10500" max="10500" width="1.77734375" style="56" customWidth="1"/>
    <col min="10501" max="10501" width="8.33203125" style="56" customWidth="1"/>
    <col min="10502" max="10502" width="2.21875" style="56" customWidth="1"/>
    <col min="10503" max="10503" width="9.33203125" style="56" customWidth="1"/>
    <col min="10504" max="10504" width="1.77734375" style="56" customWidth="1"/>
    <col min="10505" max="10505" width="8.33203125" style="56" customWidth="1"/>
    <col min="10506" max="10506" width="2.21875" style="56" customWidth="1"/>
    <col min="10507" max="10507" width="9.33203125" style="56" customWidth="1"/>
    <col min="10508" max="10508" width="1.77734375" style="56" customWidth="1"/>
    <col min="10509" max="10509" width="8.33203125" style="56" customWidth="1"/>
    <col min="10510" max="10510" width="2.33203125" style="56" customWidth="1"/>
    <col min="10511" max="10511" width="9.33203125" style="56" customWidth="1"/>
    <col min="10512" max="10512" width="10.33203125" style="56" customWidth="1"/>
    <col min="10513" max="10513" width="1.33203125" style="56" customWidth="1"/>
    <col min="10514" max="10752" width="8.6640625" style="56"/>
    <col min="10753" max="10753" width="16.21875" style="56" customWidth="1"/>
    <col min="10754" max="10754" width="4.88671875" style="56" customWidth="1"/>
    <col min="10755" max="10755" width="9.6640625" style="56" customWidth="1"/>
    <col min="10756" max="10756" width="1.77734375" style="56" customWidth="1"/>
    <col min="10757" max="10757" width="8.33203125" style="56" customWidth="1"/>
    <col min="10758" max="10758" width="2.21875" style="56" customWidth="1"/>
    <col min="10759" max="10759" width="9.33203125" style="56" customWidth="1"/>
    <col min="10760" max="10760" width="1.77734375" style="56" customWidth="1"/>
    <col min="10761" max="10761" width="8.33203125" style="56" customWidth="1"/>
    <col min="10762" max="10762" width="2.21875" style="56" customWidth="1"/>
    <col min="10763" max="10763" width="9.33203125" style="56" customWidth="1"/>
    <col min="10764" max="10764" width="1.77734375" style="56" customWidth="1"/>
    <col min="10765" max="10765" width="8.33203125" style="56" customWidth="1"/>
    <col min="10766" max="10766" width="2.33203125" style="56" customWidth="1"/>
    <col min="10767" max="10767" width="9.33203125" style="56" customWidth="1"/>
    <col min="10768" max="10768" width="10.33203125" style="56" customWidth="1"/>
    <col min="10769" max="10769" width="1.33203125" style="56" customWidth="1"/>
    <col min="10770" max="11008" width="8.6640625" style="56"/>
    <col min="11009" max="11009" width="16.21875" style="56" customWidth="1"/>
    <col min="11010" max="11010" width="4.88671875" style="56" customWidth="1"/>
    <col min="11011" max="11011" width="9.6640625" style="56" customWidth="1"/>
    <col min="11012" max="11012" width="1.77734375" style="56" customWidth="1"/>
    <col min="11013" max="11013" width="8.33203125" style="56" customWidth="1"/>
    <col min="11014" max="11014" width="2.21875" style="56" customWidth="1"/>
    <col min="11015" max="11015" width="9.33203125" style="56" customWidth="1"/>
    <col min="11016" max="11016" width="1.77734375" style="56" customWidth="1"/>
    <col min="11017" max="11017" width="8.33203125" style="56" customWidth="1"/>
    <col min="11018" max="11018" width="2.21875" style="56" customWidth="1"/>
    <col min="11019" max="11019" width="9.33203125" style="56" customWidth="1"/>
    <col min="11020" max="11020" width="1.77734375" style="56" customWidth="1"/>
    <col min="11021" max="11021" width="8.33203125" style="56" customWidth="1"/>
    <col min="11022" max="11022" width="2.33203125" style="56" customWidth="1"/>
    <col min="11023" max="11023" width="9.33203125" style="56" customWidth="1"/>
    <col min="11024" max="11024" width="10.33203125" style="56" customWidth="1"/>
    <col min="11025" max="11025" width="1.33203125" style="56" customWidth="1"/>
    <col min="11026" max="11264" width="8.6640625" style="56"/>
    <col min="11265" max="11265" width="16.21875" style="56" customWidth="1"/>
    <col min="11266" max="11266" width="4.88671875" style="56" customWidth="1"/>
    <col min="11267" max="11267" width="9.6640625" style="56" customWidth="1"/>
    <col min="11268" max="11268" width="1.77734375" style="56" customWidth="1"/>
    <col min="11269" max="11269" width="8.33203125" style="56" customWidth="1"/>
    <col min="11270" max="11270" width="2.21875" style="56" customWidth="1"/>
    <col min="11271" max="11271" width="9.33203125" style="56" customWidth="1"/>
    <col min="11272" max="11272" width="1.77734375" style="56" customWidth="1"/>
    <col min="11273" max="11273" width="8.33203125" style="56" customWidth="1"/>
    <col min="11274" max="11274" width="2.21875" style="56" customWidth="1"/>
    <col min="11275" max="11275" width="9.33203125" style="56" customWidth="1"/>
    <col min="11276" max="11276" width="1.77734375" style="56" customWidth="1"/>
    <col min="11277" max="11277" width="8.33203125" style="56" customWidth="1"/>
    <col min="11278" max="11278" width="2.33203125" style="56" customWidth="1"/>
    <col min="11279" max="11279" width="9.33203125" style="56" customWidth="1"/>
    <col min="11280" max="11280" width="10.33203125" style="56" customWidth="1"/>
    <col min="11281" max="11281" width="1.33203125" style="56" customWidth="1"/>
    <col min="11282" max="11520" width="8.6640625" style="56"/>
    <col min="11521" max="11521" width="16.21875" style="56" customWidth="1"/>
    <col min="11522" max="11522" width="4.88671875" style="56" customWidth="1"/>
    <col min="11523" max="11523" width="9.6640625" style="56" customWidth="1"/>
    <col min="11524" max="11524" width="1.77734375" style="56" customWidth="1"/>
    <col min="11525" max="11525" width="8.33203125" style="56" customWidth="1"/>
    <col min="11526" max="11526" width="2.21875" style="56" customWidth="1"/>
    <col min="11527" max="11527" width="9.33203125" style="56" customWidth="1"/>
    <col min="11528" max="11528" width="1.77734375" style="56" customWidth="1"/>
    <col min="11529" max="11529" width="8.33203125" style="56" customWidth="1"/>
    <col min="11530" max="11530" width="2.21875" style="56" customWidth="1"/>
    <col min="11531" max="11531" width="9.33203125" style="56" customWidth="1"/>
    <col min="11532" max="11532" width="1.77734375" style="56" customWidth="1"/>
    <col min="11533" max="11533" width="8.33203125" style="56" customWidth="1"/>
    <col min="11534" max="11534" width="2.33203125" style="56" customWidth="1"/>
    <col min="11535" max="11535" width="9.33203125" style="56" customWidth="1"/>
    <col min="11536" max="11536" width="10.33203125" style="56" customWidth="1"/>
    <col min="11537" max="11537" width="1.33203125" style="56" customWidth="1"/>
    <col min="11538" max="11776" width="8.6640625" style="56"/>
    <col min="11777" max="11777" width="16.21875" style="56" customWidth="1"/>
    <col min="11778" max="11778" width="4.88671875" style="56" customWidth="1"/>
    <col min="11779" max="11779" width="9.6640625" style="56" customWidth="1"/>
    <col min="11780" max="11780" width="1.77734375" style="56" customWidth="1"/>
    <col min="11781" max="11781" width="8.33203125" style="56" customWidth="1"/>
    <col min="11782" max="11782" width="2.21875" style="56" customWidth="1"/>
    <col min="11783" max="11783" width="9.33203125" style="56" customWidth="1"/>
    <col min="11784" max="11784" width="1.77734375" style="56" customWidth="1"/>
    <col min="11785" max="11785" width="8.33203125" style="56" customWidth="1"/>
    <col min="11786" max="11786" width="2.21875" style="56" customWidth="1"/>
    <col min="11787" max="11787" width="9.33203125" style="56" customWidth="1"/>
    <col min="11788" max="11788" width="1.77734375" style="56" customWidth="1"/>
    <col min="11789" max="11789" width="8.33203125" style="56" customWidth="1"/>
    <col min="11790" max="11790" width="2.33203125" style="56" customWidth="1"/>
    <col min="11791" max="11791" width="9.33203125" style="56" customWidth="1"/>
    <col min="11792" max="11792" width="10.33203125" style="56" customWidth="1"/>
    <col min="11793" max="11793" width="1.33203125" style="56" customWidth="1"/>
    <col min="11794" max="12032" width="8.6640625" style="56"/>
    <col min="12033" max="12033" width="16.21875" style="56" customWidth="1"/>
    <col min="12034" max="12034" width="4.88671875" style="56" customWidth="1"/>
    <col min="12035" max="12035" width="9.6640625" style="56" customWidth="1"/>
    <col min="12036" max="12036" width="1.77734375" style="56" customWidth="1"/>
    <col min="12037" max="12037" width="8.33203125" style="56" customWidth="1"/>
    <col min="12038" max="12038" width="2.21875" style="56" customWidth="1"/>
    <col min="12039" max="12039" width="9.33203125" style="56" customWidth="1"/>
    <col min="12040" max="12040" width="1.77734375" style="56" customWidth="1"/>
    <col min="12041" max="12041" width="8.33203125" style="56" customWidth="1"/>
    <col min="12042" max="12042" width="2.21875" style="56" customWidth="1"/>
    <col min="12043" max="12043" width="9.33203125" style="56" customWidth="1"/>
    <col min="12044" max="12044" width="1.77734375" style="56" customWidth="1"/>
    <col min="12045" max="12045" width="8.33203125" style="56" customWidth="1"/>
    <col min="12046" max="12046" width="2.33203125" style="56" customWidth="1"/>
    <col min="12047" max="12047" width="9.33203125" style="56" customWidth="1"/>
    <col min="12048" max="12048" width="10.33203125" style="56" customWidth="1"/>
    <col min="12049" max="12049" width="1.33203125" style="56" customWidth="1"/>
    <col min="12050" max="12288" width="8.6640625" style="56"/>
    <col min="12289" max="12289" width="16.21875" style="56" customWidth="1"/>
    <col min="12290" max="12290" width="4.88671875" style="56" customWidth="1"/>
    <col min="12291" max="12291" width="9.6640625" style="56" customWidth="1"/>
    <col min="12292" max="12292" width="1.77734375" style="56" customWidth="1"/>
    <col min="12293" max="12293" width="8.33203125" style="56" customWidth="1"/>
    <col min="12294" max="12294" width="2.21875" style="56" customWidth="1"/>
    <col min="12295" max="12295" width="9.33203125" style="56" customWidth="1"/>
    <col min="12296" max="12296" width="1.77734375" style="56" customWidth="1"/>
    <col min="12297" max="12297" width="8.33203125" style="56" customWidth="1"/>
    <col min="12298" max="12298" width="2.21875" style="56" customWidth="1"/>
    <col min="12299" max="12299" width="9.33203125" style="56" customWidth="1"/>
    <col min="12300" max="12300" width="1.77734375" style="56" customWidth="1"/>
    <col min="12301" max="12301" width="8.33203125" style="56" customWidth="1"/>
    <col min="12302" max="12302" width="2.33203125" style="56" customWidth="1"/>
    <col min="12303" max="12303" width="9.33203125" style="56" customWidth="1"/>
    <col min="12304" max="12304" width="10.33203125" style="56" customWidth="1"/>
    <col min="12305" max="12305" width="1.33203125" style="56" customWidth="1"/>
    <col min="12306" max="12544" width="8.6640625" style="56"/>
    <col min="12545" max="12545" width="16.21875" style="56" customWidth="1"/>
    <col min="12546" max="12546" width="4.88671875" style="56" customWidth="1"/>
    <col min="12547" max="12547" width="9.6640625" style="56" customWidth="1"/>
    <col min="12548" max="12548" width="1.77734375" style="56" customWidth="1"/>
    <col min="12549" max="12549" width="8.33203125" style="56" customWidth="1"/>
    <col min="12550" max="12550" width="2.21875" style="56" customWidth="1"/>
    <col min="12551" max="12551" width="9.33203125" style="56" customWidth="1"/>
    <col min="12552" max="12552" width="1.77734375" style="56" customWidth="1"/>
    <col min="12553" max="12553" width="8.33203125" style="56" customWidth="1"/>
    <col min="12554" max="12554" width="2.21875" style="56" customWidth="1"/>
    <col min="12555" max="12555" width="9.33203125" style="56" customWidth="1"/>
    <col min="12556" max="12556" width="1.77734375" style="56" customWidth="1"/>
    <col min="12557" max="12557" width="8.33203125" style="56" customWidth="1"/>
    <col min="12558" max="12558" width="2.33203125" style="56" customWidth="1"/>
    <col min="12559" max="12559" width="9.33203125" style="56" customWidth="1"/>
    <col min="12560" max="12560" width="10.33203125" style="56" customWidth="1"/>
    <col min="12561" max="12561" width="1.33203125" style="56" customWidth="1"/>
    <col min="12562" max="12800" width="8.6640625" style="56"/>
    <col min="12801" max="12801" width="16.21875" style="56" customWidth="1"/>
    <col min="12802" max="12802" width="4.88671875" style="56" customWidth="1"/>
    <col min="12803" max="12803" width="9.6640625" style="56" customWidth="1"/>
    <col min="12804" max="12804" width="1.77734375" style="56" customWidth="1"/>
    <col min="12805" max="12805" width="8.33203125" style="56" customWidth="1"/>
    <col min="12806" max="12806" width="2.21875" style="56" customWidth="1"/>
    <col min="12807" max="12807" width="9.33203125" style="56" customWidth="1"/>
    <col min="12808" max="12808" width="1.77734375" style="56" customWidth="1"/>
    <col min="12809" max="12809" width="8.33203125" style="56" customWidth="1"/>
    <col min="12810" max="12810" width="2.21875" style="56" customWidth="1"/>
    <col min="12811" max="12811" width="9.33203125" style="56" customWidth="1"/>
    <col min="12812" max="12812" width="1.77734375" style="56" customWidth="1"/>
    <col min="12813" max="12813" width="8.33203125" style="56" customWidth="1"/>
    <col min="12814" max="12814" width="2.33203125" style="56" customWidth="1"/>
    <col min="12815" max="12815" width="9.33203125" style="56" customWidth="1"/>
    <col min="12816" max="12816" width="10.33203125" style="56" customWidth="1"/>
    <col min="12817" max="12817" width="1.33203125" style="56" customWidth="1"/>
    <col min="12818" max="13056" width="8.6640625" style="56"/>
    <col min="13057" max="13057" width="16.21875" style="56" customWidth="1"/>
    <col min="13058" max="13058" width="4.88671875" style="56" customWidth="1"/>
    <col min="13059" max="13059" width="9.6640625" style="56" customWidth="1"/>
    <col min="13060" max="13060" width="1.77734375" style="56" customWidth="1"/>
    <col min="13061" max="13061" width="8.33203125" style="56" customWidth="1"/>
    <col min="13062" max="13062" width="2.21875" style="56" customWidth="1"/>
    <col min="13063" max="13063" width="9.33203125" style="56" customWidth="1"/>
    <col min="13064" max="13064" width="1.77734375" style="56" customWidth="1"/>
    <col min="13065" max="13065" width="8.33203125" style="56" customWidth="1"/>
    <col min="13066" max="13066" width="2.21875" style="56" customWidth="1"/>
    <col min="13067" max="13067" width="9.33203125" style="56" customWidth="1"/>
    <col min="13068" max="13068" width="1.77734375" style="56" customWidth="1"/>
    <col min="13069" max="13069" width="8.33203125" style="56" customWidth="1"/>
    <col min="13070" max="13070" width="2.33203125" style="56" customWidth="1"/>
    <col min="13071" max="13071" width="9.33203125" style="56" customWidth="1"/>
    <col min="13072" max="13072" width="10.33203125" style="56" customWidth="1"/>
    <col min="13073" max="13073" width="1.33203125" style="56" customWidth="1"/>
    <col min="13074" max="13312" width="8.6640625" style="56"/>
    <col min="13313" max="13313" width="16.21875" style="56" customWidth="1"/>
    <col min="13314" max="13314" width="4.88671875" style="56" customWidth="1"/>
    <col min="13315" max="13315" width="9.6640625" style="56" customWidth="1"/>
    <col min="13316" max="13316" width="1.77734375" style="56" customWidth="1"/>
    <col min="13317" max="13317" width="8.33203125" style="56" customWidth="1"/>
    <col min="13318" max="13318" width="2.21875" style="56" customWidth="1"/>
    <col min="13319" max="13319" width="9.33203125" style="56" customWidth="1"/>
    <col min="13320" max="13320" width="1.77734375" style="56" customWidth="1"/>
    <col min="13321" max="13321" width="8.33203125" style="56" customWidth="1"/>
    <col min="13322" max="13322" width="2.21875" style="56" customWidth="1"/>
    <col min="13323" max="13323" width="9.33203125" style="56" customWidth="1"/>
    <col min="13324" max="13324" width="1.77734375" style="56" customWidth="1"/>
    <col min="13325" max="13325" width="8.33203125" style="56" customWidth="1"/>
    <col min="13326" max="13326" width="2.33203125" style="56" customWidth="1"/>
    <col min="13327" max="13327" width="9.33203125" style="56" customWidth="1"/>
    <col min="13328" max="13328" width="10.33203125" style="56" customWidth="1"/>
    <col min="13329" max="13329" width="1.33203125" style="56" customWidth="1"/>
    <col min="13330" max="13568" width="8.6640625" style="56"/>
    <col min="13569" max="13569" width="16.21875" style="56" customWidth="1"/>
    <col min="13570" max="13570" width="4.88671875" style="56" customWidth="1"/>
    <col min="13571" max="13571" width="9.6640625" style="56" customWidth="1"/>
    <col min="13572" max="13572" width="1.77734375" style="56" customWidth="1"/>
    <col min="13573" max="13573" width="8.33203125" style="56" customWidth="1"/>
    <col min="13574" max="13574" width="2.21875" style="56" customWidth="1"/>
    <col min="13575" max="13575" width="9.33203125" style="56" customWidth="1"/>
    <col min="13576" max="13576" width="1.77734375" style="56" customWidth="1"/>
    <col min="13577" max="13577" width="8.33203125" style="56" customWidth="1"/>
    <col min="13578" max="13578" width="2.21875" style="56" customWidth="1"/>
    <col min="13579" max="13579" width="9.33203125" style="56" customWidth="1"/>
    <col min="13580" max="13580" width="1.77734375" style="56" customWidth="1"/>
    <col min="13581" max="13581" width="8.33203125" style="56" customWidth="1"/>
    <col min="13582" max="13582" width="2.33203125" style="56" customWidth="1"/>
    <col min="13583" max="13583" width="9.33203125" style="56" customWidth="1"/>
    <col min="13584" max="13584" width="10.33203125" style="56" customWidth="1"/>
    <col min="13585" max="13585" width="1.33203125" style="56" customWidth="1"/>
    <col min="13586" max="13824" width="8.6640625" style="56"/>
    <col min="13825" max="13825" width="16.21875" style="56" customWidth="1"/>
    <col min="13826" max="13826" width="4.88671875" style="56" customWidth="1"/>
    <col min="13827" max="13827" width="9.6640625" style="56" customWidth="1"/>
    <col min="13828" max="13828" width="1.77734375" style="56" customWidth="1"/>
    <col min="13829" max="13829" width="8.33203125" style="56" customWidth="1"/>
    <col min="13830" max="13830" width="2.21875" style="56" customWidth="1"/>
    <col min="13831" max="13831" width="9.33203125" style="56" customWidth="1"/>
    <col min="13832" max="13832" width="1.77734375" style="56" customWidth="1"/>
    <col min="13833" max="13833" width="8.33203125" style="56" customWidth="1"/>
    <col min="13834" max="13834" width="2.21875" style="56" customWidth="1"/>
    <col min="13835" max="13835" width="9.33203125" style="56" customWidth="1"/>
    <col min="13836" max="13836" width="1.77734375" style="56" customWidth="1"/>
    <col min="13837" max="13837" width="8.33203125" style="56" customWidth="1"/>
    <col min="13838" max="13838" width="2.33203125" style="56" customWidth="1"/>
    <col min="13839" max="13839" width="9.33203125" style="56" customWidth="1"/>
    <col min="13840" max="13840" width="10.33203125" style="56" customWidth="1"/>
    <col min="13841" max="13841" width="1.33203125" style="56" customWidth="1"/>
    <col min="13842" max="14080" width="8.6640625" style="56"/>
    <col min="14081" max="14081" width="16.21875" style="56" customWidth="1"/>
    <col min="14082" max="14082" width="4.88671875" style="56" customWidth="1"/>
    <col min="14083" max="14083" width="9.6640625" style="56" customWidth="1"/>
    <col min="14084" max="14084" width="1.77734375" style="56" customWidth="1"/>
    <col min="14085" max="14085" width="8.33203125" style="56" customWidth="1"/>
    <col min="14086" max="14086" width="2.21875" style="56" customWidth="1"/>
    <col min="14087" max="14087" width="9.33203125" style="56" customWidth="1"/>
    <col min="14088" max="14088" width="1.77734375" style="56" customWidth="1"/>
    <col min="14089" max="14089" width="8.33203125" style="56" customWidth="1"/>
    <col min="14090" max="14090" width="2.21875" style="56" customWidth="1"/>
    <col min="14091" max="14091" width="9.33203125" style="56" customWidth="1"/>
    <col min="14092" max="14092" width="1.77734375" style="56" customWidth="1"/>
    <col min="14093" max="14093" width="8.33203125" style="56" customWidth="1"/>
    <col min="14094" max="14094" width="2.33203125" style="56" customWidth="1"/>
    <col min="14095" max="14095" width="9.33203125" style="56" customWidth="1"/>
    <col min="14096" max="14096" width="10.33203125" style="56" customWidth="1"/>
    <col min="14097" max="14097" width="1.33203125" style="56" customWidth="1"/>
    <col min="14098" max="14336" width="8.6640625" style="56"/>
    <col min="14337" max="14337" width="16.21875" style="56" customWidth="1"/>
    <col min="14338" max="14338" width="4.88671875" style="56" customWidth="1"/>
    <col min="14339" max="14339" width="9.6640625" style="56" customWidth="1"/>
    <col min="14340" max="14340" width="1.77734375" style="56" customWidth="1"/>
    <col min="14341" max="14341" width="8.33203125" style="56" customWidth="1"/>
    <col min="14342" max="14342" width="2.21875" style="56" customWidth="1"/>
    <col min="14343" max="14343" width="9.33203125" style="56" customWidth="1"/>
    <col min="14344" max="14344" width="1.77734375" style="56" customWidth="1"/>
    <col min="14345" max="14345" width="8.33203125" style="56" customWidth="1"/>
    <col min="14346" max="14346" width="2.21875" style="56" customWidth="1"/>
    <col min="14347" max="14347" width="9.33203125" style="56" customWidth="1"/>
    <col min="14348" max="14348" width="1.77734375" style="56" customWidth="1"/>
    <col min="14349" max="14349" width="8.33203125" style="56" customWidth="1"/>
    <col min="14350" max="14350" width="2.33203125" style="56" customWidth="1"/>
    <col min="14351" max="14351" width="9.33203125" style="56" customWidth="1"/>
    <col min="14352" max="14352" width="10.33203125" style="56" customWidth="1"/>
    <col min="14353" max="14353" width="1.33203125" style="56" customWidth="1"/>
    <col min="14354" max="14592" width="8.6640625" style="56"/>
    <col min="14593" max="14593" width="16.21875" style="56" customWidth="1"/>
    <col min="14594" max="14594" width="4.88671875" style="56" customWidth="1"/>
    <col min="14595" max="14595" width="9.6640625" style="56" customWidth="1"/>
    <col min="14596" max="14596" width="1.77734375" style="56" customWidth="1"/>
    <col min="14597" max="14597" width="8.33203125" style="56" customWidth="1"/>
    <col min="14598" max="14598" width="2.21875" style="56" customWidth="1"/>
    <col min="14599" max="14599" width="9.33203125" style="56" customWidth="1"/>
    <col min="14600" max="14600" width="1.77734375" style="56" customWidth="1"/>
    <col min="14601" max="14601" width="8.33203125" style="56" customWidth="1"/>
    <col min="14602" max="14602" width="2.21875" style="56" customWidth="1"/>
    <col min="14603" max="14603" width="9.33203125" style="56" customWidth="1"/>
    <col min="14604" max="14604" width="1.77734375" style="56" customWidth="1"/>
    <col min="14605" max="14605" width="8.33203125" style="56" customWidth="1"/>
    <col min="14606" max="14606" width="2.33203125" style="56" customWidth="1"/>
    <col min="14607" max="14607" width="9.33203125" style="56" customWidth="1"/>
    <col min="14608" max="14608" width="10.33203125" style="56" customWidth="1"/>
    <col min="14609" max="14609" width="1.33203125" style="56" customWidth="1"/>
    <col min="14610" max="14848" width="8.6640625" style="56"/>
    <col min="14849" max="14849" width="16.21875" style="56" customWidth="1"/>
    <col min="14850" max="14850" width="4.88671875" style="56" customWidth="1"/>
    <col min="14851" max="14851" width="9.6640625" style="56" customWidth="1"/>
    <col min="14852" max="14852" width="1.77734375" style="56" customWidth="1"/>
    <col min="14853" max="14853" width="8.33203125" style="56" customWidth="1"/>
    <col min="14854" max="14854" width="2.21875" style="56" customWidth="1"/>
    <col min="14855" max="14855" width="9.33203125" style="56" customWidth="1"/>
    <col min="14856" max="14856" width="1.77734375" style="56" customWidth="1"/>
    <col min="14857" max="14857" width="8.33203125" style="56" customWidth="1"/>
    <col min="14858" max="14858" width="2.21875" style="56" customWidth="1"/>
    <col min="14859" max="14859" width="9.33203125" style="56" customWidth="1"/>
    <col min="14860" max="14860" width="1.77734375" style="56" customWidth="1"/>
    <col min="14861" max="14861" width="8.33203125" style="56" customWidth="1"/>
    <col min="14862" max="14862" width="2.33203125" style="56" customWidth="1"/>
    <col min="14863" max="14863" width="9.33203125" style="56" customWidth="1"/>
    <col min="14864" max="14864" width="10.33203125" style="56" customWidth="1"/>
    <col min="14865" max="14865" width="1.33203125" style="56" customWidth="1"/>
    <col min="14866" max="15104" width="8.6640625" style="56"/>
    <col min="15105" max="15105" width="16.21875" style="56" customWidth="1"/>
    <col min="15106" max="15106" width="4.88671875" style="56" customWidth="1"/>
    <col min="15107" max="15107" width="9.6640625" style="56" customWidth="1"/>
    <col min="15108" max="15108" width="1.77734375" style="56" customWidth="1"/>
    <col min="15109" max="15109" width="8.33203125" style="56" customWidth="1"/>
    <col min="15110" max="15110" width="2.21875" style="56" customWidth="1"/>
    <col min="15111" max="15111" width="9.33203125" style="56" customWidth="1"/>
    <col min="15112" max="15112" width="1.77734375" style="56" customWidth="1"/>
    <col min="15113" max="15113" width="8.33203125" style="56" customWidth="1"/>
    <col min="15114" max="15114" width="2.21875" style="56" customWidth="1"/>
    <col min="15115" max="15115" width="9.33203125" style="56" customWidth="1"/>
    <col min="15116" max="15116" width="1.77734375" style="56" customWidth="1"/>
    <col min="15117" max="15117" width="8.33203125" style="56" customWidth="1"/>
    <col min="15118" max="15118" width="2.33203125" style="56" customWidth="1"/>
    <col min="15119" max="15119" width="9.33203125" style="56" customWidth="1"/>
    <col min="15120" max="15120" width="10.33203125" style="56" customWidth="1"/>
    <col min="15121" max="15121" width="1.33203125" style="56" customWidth="1"/>
    <col min="15122" max="15360" width="8.6640625" style="56"/>
    <col min="15361" max="15361" width="16.21875" style="56" customWidth="1"/>
    <col min="15362" max="15362" width="4.88671875" style="56" customWidth="1"/>
    <col min="15363" max="15363" width="9.6640625" style="56" customWidth="1"/>
    <col min="15364" max="15364" width="1.77734375" style="56" customWidth="1"/>
    <col min="15365" max="15365" width="8.33203125" style="56" customWidth="1"/>
    <col min="15366" max="15366" width="2.21875" style="56" customWidth="1"/>
    <col min="15367" max="15367" width="9.33203125" style="56" customWidth="1"/>
    <col min="15368" max="15368" width="1.77734375" style="56" customWidth="1"/>
    <col min="15369" max="15369" width="8.33203125" style="56" customWidth="1"/>
    <col min="15370" max="15370" width="2.21875" style="56" customWidth="1"/>
    <col min="15371" max="15371" width="9.33203125" style="56" customWidth="1"/>
    <col min="15372" max="15372" width="1.77734375" style="56" customWidth="1"/>
    <col min="15373" max="15373" width="8.33203125" style="56" customWidth="1"/>
    <col min="15374" max="15374" width="2.33203125" style="56" customWidth="1"/>
    <col min="15375" max="15375" width="9.33203125" style="56" customWidth="1"/>
    <col min="15376" max="15376" width="10.33203125" style="56" customWidth="1"/>
    <col min="15377" max="15377" width="1.33203125" style="56" customWidth="1"/>
    <col min="15378" max="15616" width="8.6640625" style="56"/>
    <col min="15617" max="15617" width="16.21875" style="56" customWidth="1"/>
    <col min="15618" max="15618" width="4.88671875" style="56" customWidth="1"/>
    <col min="15619" max="15619" width="9.6640625" style="56" customWidth="1"/>
    <col min="15620" max="15620" width="1.77734375" style="56" customWidth="1"/>
    <col min="15621" max="15621" width="8.33203125" style="56" customWidth="1"/>
    <col min="15622" max="15622" width="2.21875" style="56" customWidth="1"/>
    <col min="15623" max="15623" width="9.33203125" style="56" customWidth="1"/>
    <col min="15624" max="15624" width="1.77734375" style="56" customWidth="1"/>
    <col min="15625" max="15625" width="8.33203125" style="56" customWidth="1"/>
    <col min="15626" max="15626" width="2.21875" style="56" customWidth="1"/>
    <col min="15627" max="15627" width="9.33203125" style="56" customWidth="1"/>
    <col min="15628" max="15628" width="1.77734375" style="56" customWidth="1"/>
    <col min="15629" max="15629" width="8.33203125" style="56" customWidth="1"/>
    <col min="15630" max="15630" width="2.33203125" style="56" customWidth="1"/>
    <col min="15631" max="15631" width="9.33203125" style="56" customWidth="1"/>
    <col min="15632" max="15632" width="10.33203125" style="56" customWidth="1"/>
    <col min="15633" max="15633" width="1.33203125" style="56" customWidth="1"/>
    <col min="15634" max="15872" width="8.6640625" style="56"/>
    <col min="15873" max="15873" width="16.21875" style="56" customWidth="1"/>
    <col min="15874" max="15874" width="4.88671875" style="56" customWidth="1"/>
    <col min="15875" max="15875" width="9.6640625" style="56" customWidth="1"/>
    <col min="15876" max="15876" width="1.77734375" style="56" customWidth="1"/>
    <col min="15877" max="15877" width="8.33203125" style="56" customWidth="1"/>
    <col min="15878" max="15878" width="2.21875" style="56" customWidth="1"/>
    <col min="15879" max="15879" width="9.33203125" style="56" customWidth="1"/>
    <col min="15880" max="15880" width="1.77734375" style="56" customWidth="1"/>
    <col min="15881" max="15881" width="8.33203125" style="56" customWidth="1"/>
    <col min="15882" max="15882" width="2.21875" style="56" customWidth="1"/>
    <col min="15883" max="15883" width="9.33203125" style="56" customWidth="1"/>
    <col min="15884" max="15884" width="1.77734375" style="56" customWidth="1"/>
    <col min="15885" max="15885" width="8.33203125" style="56" customWidth="1"/>
    <col min="15886" max="15886" width="2.33203125" style="56" customWidth="1"/>
    <col min="15887" max="15887" width="9.33203125" style="56" customWidth="1"/>
    <col min="15888" max="15888" width="10.33203125" style="56" customWidth="1"/>
    <col min="15889" max="15889" width="1.33203125" style="56" customWidth="1"/>
    <col min="15890" max="16128" width="8.6640625" style="56"/>
    <col min="16129" max="16129" width="16.21875" style="56" customWidth="1"/>
    <col min="16130" max="16130" width="4.88671875" style="56" customWidth="1"/>
    <col min="16131" max="16131" width="9.6640625" style="56" customWidth="1"/>
    <col min="16132" max="16132" width="1.77734375" style="56" customWidth="1"/>
    <col min="16133" max="16133" width="8.33203125" style="56" customWidth="1"/>
    <col min="16134" max="16134" width="2.21875" style="56" customWidth="1"/>
    <col min="16135" max="16135" width="9.33203125" style="56" customWidth="1"/>
    <col min="16136" max="16136" width="1.77734375" style="56" customWidth="1"/>
    <col min="16137" max="16137" width="8.33203125" style="56" customWidth="1"/>
    <col min="16138" max="16138" width="2.21875" style="56" customWidth="1"/>
    <col min="16139" max="16139" width="9.33203125" style="56" customWidth="1"/>
    <col min="16140" max="16140" width="1.77734375" style="56" customWidth="1"/>
    <col min="16141" max="16141" width="8.33203125" style="56" customWidth="1"/>
    <col min="16142" max="16142" width="2.33203125" style="56" customWidth="1"/>
    <col min="16143" max="16143" width="9.33203125" style="56" customWidth="1"/>
    <col min="16144" max="16144" width="10.33203125" style="56" customWidth="1"/>
    <col min="16145" max="16145" width="1.33203125" style="56" customWidth="1"/>
    <col min="16146" max="16384" width="8.6640625" style="56"/>
  </cols>
  <sheetData>
    <row r="1" spans="1:32" x14ac:dyDescent="0.2">
      <c r="A1" s="53" t="s">
        <v>425</v>
      </c>
      <c r="B1" s="54"/>
      <c r="C1" s="54"/>
      <c r="D1" s="54"/>
      <c r="E1" s="55"/>
      <c r="F1" s="54"/>
      <c r="G1" s="54"/>
      <c r="H1" s="54"/>
      <c r="I1" s="55"/>
      <c r="J1" s="54"/>
      <c r="K1" s="54"/>
      <c r="L1" s="54"/>
      <c r="M1" s="54"/>
      <c r="N1" s="54"/>
    </row>
    <row r="2" spans="1:32" x14ac:dyDescent="0.2">
      <c r="A2" s="58"/>
      <c r="B2" s="59"/>
      <c r="C2" s="60"/>
      <c r="D2" s="61" t="s">
        <v>376</v>
      </c>
      <c r="E2" s="62"/>
      <c r="F2" s="58"/>
      <c r="G2" s="60"/>
      <c r="H2" s="61" t="s">
        <v>329</v>
      </c>
      <c r="I2" s="62"/>
      <c r="J2" s="58"/>
      <c r="K2" s="60"/>
      <c r="L2" s="61" t="s">
        <v>311</v>
      </c>
      <c r="M2" s="62"/>
      <c r="N2" s="58"/>
      <c r="O2" s="63"/>
      <c r="AD2" s="64"/>
      <c r="AE2" s="64"/>
    </row>
    <row r="3" spans="1:32" x14ac:dyDescent="0.2">
      <c r="A3" s="65" t="s">
        <v>57</v>
      </c>
      <c r="B3" s="65"/>
      <c r="C3" s="66" t="s">
        <v>58</v>
      </c>
      <c r="D3" s="66"/>
      <c r="E3" s="67" t="s">
        <v>59</v>
      </c>
      <c r="F3" s="54"/>
      <c r="G3" s="66" t="s">
        <v>58</v>
      </c>
      <c r="H3" s="66"/>
      <c r="I3" s="67" t="s">
        <v>59</v>
      </c>
      <c r="J3" s="54"/>
      <c r="K3" s="66" t="s">
        <v>58</v>
      </c>
      <c r="L3" s="66"/>
      <c r="M3" s="67" t="s">
        <v>59</v>
      </c>
      <c r="N3" s="54"/>
      <c r="O3" s="69"/>
      <c r="AE3" s="70"/>
    </row>
    <row r="4" spans="1:32" x14ac:dyDescent="0.2">
      <c r="A4" s="71"/>
      <c r="B4" s="71"/>
      <c r="C4" s="72"/>
      <c r="D4" s="72"/>
      <c r="E4" s="73"/>
      <c r="F4" s="74"/>
      <c r="G4" s="72"/>
      <c r="H4" s="72"/>
      <c r="I4" s="73"/>
      <c r="J4" s="74"/>
      <c r="K4" s="72"/>
      <c r="L4" s="72"/>
      <c r="M4" s="73"/>
      <c r="N4" s="74"/>
      <c r="O4" s="75"/>
      <c r="AE4" s="70"/>
    </row>
    <row r="5" spans="1:32" x14ac:dyDescent="0.2">
      <c r="A5" s="76"/>
      <c r="B5" s="59"/>
      <c r="I5" s="77"/>
      <c r="M5" s="77"/>
      <c r="AD5" s="70"/>
      <c r="AE5" s="70"/>
      <c r="AF5" s="64"/>
    </row>
    <row r="6" spans="1:32" x14ac:dyDescent="0.2">
      <c r="A6" s="59" t="s">
        <v>60</v>
      </c>
      <c r="B6" s="59"/>
      <c r="C6" s="78">
        <v>15.4</v>
      </c>
      <c r="D6" s="347"/>
      <c r="E6" s="349">
        <v>8070</v>
      </c>
      <c r="F6" s="79"/>
      <c r="G6" s="78">
        <v>15.8</v>
      </c>
      <c r="H6" s="347"/>
      <c r="I6" s="349">
        <v>5768</v>
      </c>
      <c r="J6" s="79"/>
      <c r="K6" s="78">
        <v>12.8</v>
      </c>
      <c r="L6" s="347"/>
      <c r="M6" s="349">
        <v>10188</v>
      </c>
      <c r="N6" s="79"/>
      <c r="O6" s="63"/>
    </row>
    <row r="7" spans="1:32" x14ac:dyDescent="0.2">
      <c r="A7" s="59" t="s">
        <v>61</v>
      </c>
      <c r="B7" s="59"/>
      <c r="C7" s="78">
        <v>14.2</v>
      </c>
      <c r="D7" s="347"/>
      <c r="E7" s="349">
        <v>10527</v>
      </c>
      <c r="G7" s="78">
        <v>13.7</v>
      </c>
      <c r="H7" s="347"/>
      <c r="I7" s="349">
        <v>8281</v>
      </c>
      <c r="K7" s="78">
        <v>12.3</v>
      </c>
      <c r="L7" s="347"/>
      <c r="M7" s="349">
        <v>9309</v>
      </c>
      <c r="O7" s="63"/>
      <c r="AD7" s="80"/>
      <c r="AE7" s="79"/>
      <c r="AF7" s="80"/>
    </row>
    <row r="8" spans="1:32" x14ac:dyDescent="0.2">
      <c r="A8" s="59" t="s">
        <v>62</v>
      </c>
      <c r="B8" s="59"/>
      <c r="C8" s="78">
        <v>14.2</v>
      </c>
      <c r="D8" s="347"/>
      <c r="E8" s="349">
        <v>13121</v>
      </c>
      <c r="F8" s="81"/>
      <c r="G8" s="78">
        <v>13.5</v>
      </c>
      <c r="H8" s="347"/>
      <c r="I8" s="349">
        <v>15793</v>
      </c>
      <c r="J8" s="81"/>
      <c r="K8" s="78">
        <v>12.8</v>
      </c>
      <c r="L8" s="347"/>
      <c r="M8" s="349">
        <v>15100</v>
      </c>
      <c r="O8" s="69"/>
      <c r="AD8" s="80"/>
      <c r="AE8" s="79"/>
      <c r="AF8" s="80"/>
    </row>
    <row r="9" spans="1:32" x14ac:dyDescent="0.2">
      <c r="A9" s="59" t="s">
        <v>63</v>
      </c>
      <c r="B9" s="59"/>
      <c r="C9" s="78">
        <v>14.8</v>
      </c>
      <c r="D9" s="347"/>
      <c r="E9" s="349">
        <v>13933</v>
      </c>
      <c r="G9" s="78">
        <v>13.9</v>
      </c>
      <c r="H9" s="347"/>
      <c r="I9" s="349">
        <v>14319</v>
      </c>
      <c r="K9" s="78">
        <v>13.5</v>
      </c>
      <c r="L9" s="348"/>
      <c r="M9" s="349">
        <v>11761</v>
      </c>
      <c r="O9" s="69"/>
      <c r="AD9" s="80"/>
      <c r="AE9" s="79"/>
      <c r="AF9" s="80"/>
    </row>
    <row r="10" spans="1:32" x14ac:dyDescent="0.2">
      <c r="A10" s="59" t="s">
        <v>64</v>
      </c>
      <c r="B10" s="59"/>
      <c r="C10" s="78">
        <v>15.9</v>
      </c>
      <c r="D10" s="348"/>
      <c r="E10" s="349">
        <v>16979</v>
      </c>
      <c r="G10" s="78">
        <v>14.1</v>
      </c>
      <c r="H10" s="348"/>
      <c r="I10" s="349">
        <v>21209</v>
      </c>
      <c r="K10" s="78">
        <v>12.8</v>
      </c>
      <c r="L10" s="348"/>
      <c r="M10" s="349">
        <v>17379</v>
      </c>
      <c r="O10" s="69"/>
      <c r="AD10" s="80"/>
      <c r="AE10" s="79"/>
      <c r="AF10" s="80"/>
    </row>
    <row r="11" spans="1:32" x14ac:dyDescent="0.2">
      <c r="A11" s="59" t="s">
        <v>65</v>
      </c>
      <c r="B11" s="59"/>
      <c r="C11" s="78">
        <v>15.6</v>
      </c>
      <c r="D11" s="82"/>
      <c r="E11" s="349">
        <v>17403</v>
      </c>
      <c r="G11" s="78">
        <v>14.6</v>
      </c>
      <c r="H11" s="348"/>
      <c r="I11" s="349">
        <v>23715</v>
      </c>
      <c r="K11" s="78">
        <v>14.1</v>
      </c>
      <c r="L11" s="348"/>
      <c r="M11" s="349">
        <v>20295</v>
      </c>
      <c r="N11" s="83"/>
      <c r="O11" s="69"/>
      <c r="AD11" s="80"/>
      <c r="AE11" s="79"/>
      <c r="AF11" s="80"/>
    </row>
    <row r="12" spans="1:32" x14ac:dyDescent="0.2">
      <c r="A12" s="59" t="s">
        <v>86</v>
      </c>
      <c r="B12" s="59"/>
      <c r="C12" s="78">
        <v>15.6</v>
      </c>
      <c r="D12" s="82"/>
      <c r="E12" s="349">
        <v>14384</v>
      </c>
      <c r="G12" s="78">
        <v>14.4</v>
      </c>
      <c r="H12" s="348"/>
      <c r="I12" s="349">
        <v>14782</v>
      </c>
      <c r="K12" s="78">
        <v>13.7</v>
      </c>
      <c r="L12" s="348"/>
      <c r="M12" s="349">
        <v>12443</v>
      </c>
      <c r="N12" s="83"/>
      <c r="O12" s="69"/>
      <c r="AD12" s="80"/>
      <c r="AE12" s="79"/>
      <c r="AF12" s="80"/>
    </row>
    <row r="13" spans="1:32" x14ac:dyDescent="0.2">
      <c r="A13" s="59" t="s">
        <v>66</v>
      </c>
      <c r="B13" s="59"/>
      <c r="C13" s="78">
        <v>15.6</v>
      </c>
      <c r="D13" s="82"/>
      <c r="E13" s="349">
        <v>15241</v>
      </c>
      <c r="G13" s="78">
        <v>14.4</v>
      </c>
      <c r="H13" s="348"/>
      <c r="I13" s="349">
        <v>17373</v>
      </c>
      <c r="K13" s="78">
        <v>13.8</v>
      </c>
      <c r="L13" s="348"/>
      <c r="M13" s="349">
        <v>14054</v>
      </c>
      <c r="O13" s="69"/>
      <c r="AD13" s="80"/>
      <c r="AE13" s="79"/>
      <c r="AF13" s="80"/>
    </row>
    <row r="14" spans="1:32" x14ac:dyDescent="0.2">
      <c r="A14" s="59" t="s">
        <v>67</v>
      </c>
      <c r="B14" s="59"/>
      <c r="C14" s="78">
        <v>16.2</v>
      </c>
      <c r="D14" s="82"/>
      <c r="E14" s="349">
        <v>13162</v>
      </c>
      <c r="G14" s="78">
        <v>14.4</v>
      </c>
      <c r="H14" s="348"/>
      <c r="I14" s="349">
        <v>12757</v>
      </c>
      <c r="K14" s="78">
        <v>14.1</v>
      </c>
      <c r="L14" s="348"/>
      <c r="M14" s="349">
        <v>9973</v>
      </c>
      <c r="N14" s="83"/>
      <c r="O14" s="69"/>
      <c r="AD14" s="80"/>
      <c r="AE14" s="79"/>
      <c r="AF14" s="80"/>
    </row>
    <row r="15" spans="1:32" x14ac:dyDescent="0.2">
      <c r="A15" s="59" t="s">
        <v>68</v>
      </c>
      <c r="B15" s="59"/>
      <c r="C15" s="78">
        <v>16.899999999999999</v>
      </c>
      <c r="D15" s="82"/>
      <c r="E15" s="349">
        <v>9951</v>
      </c>
      <c r="G15" s="78">
        <v>15</v>
      </c>
      <c r="H15" s="348"/>
      <c r="I15" s="349">
        <v>9768</v>
      </c>
      <c r="K15" s="78">
        <v>14.5</v>
      </c>
      <c r="L15" s="348"/>
      <c r="M15" s="349">
        <v>8134</v>
      </c>
      <c r="O15" s="69"/>
      <c r="AD15" s="80"/>
      <c r="AE15" s="79"/>
      <c r="AF15" s="80"/>
    </row>
    <row r="16" spans="1:32" x14ac:dyDescent="0.2">
      <c r="A16" s="59" t="s">
        <v>69</v>
      </c>
      <c r="B16" s="59"/>
      <c r="C16" s="78">
        <v>17.5</v>
      </c>
      <c r="D16" s="82"/>
      <c r="E16" s="349">
        <v>8823</v>
      </c>
      <c r="G16" s="78">
        <v>15</v>
      </c>
      <c r="H16" s="348"/>
      <c r="I16" s="349">
        <v>10391</v>
      </c>
      <c r="K16" s="84">
        <v>14.9</v>
      </c>
      <c r="L16" s="348"/>
      <c r="M16" s="349">
        <v>7584</v>
      </c>
      <c r="N16" s="83"/>
      <c r="O16" s="69"/>
      <c r="AD16" s="80"/>
      <c r="AE16" s="79"/>
      <c r="AF16" s="80"/>
    </row>
    <row r="17" spans="1:32" x14ac:dyDescent="0.2">
      <c r="A17" s="59" t="s">
        <v>70</v>
      </c>
      <c r="B17" s="59"/>
      <c r="C17" s="84">
        <v>17.8</v>
      </c>
      <c r="D17" s="82"/>
      <c r="E17" s="349">
        <v>8368</v>
      </c>
      <c r="F17" s="85"/>
      <c r="G17" s="84">
        <v>14.6</v>
      </c>
      <c r="H17" s="348"/>
      <c r="I17" s="349">
        <v>11429</v>
      </c>
      <c r="K17" s="84">
        <v>14.7</v>
      </c>
      <c r="L17" s="348"/>
      <c r="M17" s="349">
        <v>6658</v>
      </c>
      <c r="N17" s="83"/>
      <c r="O17" s="69"/>
      <c r="AD17" s="80"/>
      <c r="AE17" s="79"/>
      <c r="AF17" s="80"/>
    </row>
    <row r="18" spans="1:32" x14ac:dyDescent="0.2">
      <c r="A18" s="58"/>
      <c r="B18" s="59"/>
      <c r="D18" s="86"/>
      <c r="E18" s="87"/>
      <c r="F18" s="86"/>
      <c r="H18" s="86"/>
      <c r="I18" s="87"/>
      <c r="J18" s="86"/>
      <c r="K18" s="84"/>
      <c r="L18" s="82"/>
      <c r="M18" s="349"/>
      <c r="N18" s="86"/>
      <c r="AD18" s="80"/>
      <c r="AE18" s="79"/>
      <c r="AF18" s="80"/>
    </row>
    <row r="19" spans="1:32" x14ac:dyDescent="0.2">
      <c r="A19" s="58" t="s">
        <v>71</v>
      </c>
      <c r="B19" s="59"/>
      <c r="C19" s="115">
        <v>15.7</v>
      </c>
      <c r="D19" s="89"/>
      <c r="E19" s="90"/>
      <c r="G19" s="115">
        <v>14.4</v>
      </c>
      <c r="H19" s="89"/>
      <c r="I19" s="90"/>
      <c r="K19" s="115">
        <v>13.6</v>
      </c>
      <c r="L19" s="89"/>
      <c r="M19" s="90"/>
      <c r="O19" s="69"/>
      <c r="AD19" s="80"/>
      <c r="AE19" s="79"/>
      <c r="AF19" s="80"/>
    </row>
    <row r="20" spans="1:32" x14ac:dyDescent="0.2">
      <c r="A20" s="58" t="s">
        <v>72</v>
      </c>
      <c r="B20" s="59"/>
      <c r="C20" s="83"/>
      <c r="E20" s="91">
        <f>AVERAGE(E6:E17)</f>
        <v>12496.833333333334</v>
      </c>
      <c r="G20" s="83"/>
      <c r="I20" s="91">
        <f>AVERAGE(I6:I17)</f>
        <v>13798.75</v>
      </c>
      <c r="K20" s="83"/>
      <c r="M20" s="91">
        <f>AVERAGE(M6:M17)</f>
        <v>11906.5</v>
      </c>
      <c r="O20" s="69"/>
      <c r="AD20" s="80"/>
      <c r="AE20" s="79"/>
      <c r="AF20" s="80"/>
    </row>
    <row r="21" spans="1:32" x14ac:dyDescent="0.2">
      <c r="A21" s="65" t="s">
        <v>73</v>
      </c>
      <c r="B21" s="65"/>
      <c r="C21" s="92"/>
      <c r="D21" s="92"/>
      <c r="E21" s="93">
        <f>SUM(E6:E17)</f>
        <v>149962</v>
      </c>
      <c r="F21" s="94"/>
      <c r="G21" s="92"/>
      <c r="H21" s="92"/>
      <c r="I21" s="93">
        <f>SUM(I6:I17)</f>
        <v>165585</v>
      </c>
      <c r="J21" s="94"/>
      <c r="K21" s="92"/>
      <c r="L21" s="92"/>
      <c r="M21" s="93">
        <f>SUM(M6:M17)</f>
        <v>142878</v>
      </c>
      <c r="N21" s="94"/>
      <c r="O21" s="69"/>
      <c r="AD21" s="80"/>
      <c r="AE21" s="70"/>
      <c r="AF21" s="80"/>
    </row>
    <row r="22" spans="1:32" x14ac:dyDescent="0.2">
      <c r="A22" s="70" t="s">
        <v>491</v>
      </c>
      <c r="I22" s="77"/>
      <c r="AD22" s="95"/>
      <c r="AE22" s="70"/>
    </row>
    <row r="23" spans="1:32" ht="14.25" customHeight="1" x14ac:dyDescent="0.2">
      <c r="A23" s="96" t="s">
        <v>79</v>
      </c>
    </row>
    <row r="24" spans="1:32" ht="12.75" customHeight="1" x14ac:dyDescent="0.2">
      <c r="A24" s="399" t="s">
        <v>486</v>
      </c>
      <c r="C24" s="97"/>
      <c r="G24" s="97"/>
      <c r="K24" s="97"/>
    </row>
    <row r="25" spans="1:32" x14ac:dyDescent="0.2">
      <c r="B25" s="69"/>
      <c r="C25" s="98"/>
      <c r="D25" s="69"/>
      <c r="E25" s="99"/>
      <c r="F25" s="69"/>
      <c r="G25" s="98"/>
      <c r="H25" s="69"/>
      <c r="I25" s="69"/>
      <c r="J25" s="69"/>
      <c r="K25" s="98"/>
      <c r="L25" s="69"/>
      <c r="M25" s="69"/>
    </row>
    <row r="26" spans="1:32" x14ac:dyDescent="0.2">
      <c r="C26" s="56" t="s">
        <v>74</v>
      </c>
      <c r="G26" s="56" t="s">
        <v>74</v>
      </c>
      <c r="K26" s="56" t="s">
        <v>74</v>
      </c>
    </row>
    <row r="27" spans="1:32" ht="15" x14ac:dyDescent="0.25">
      <c r="E27" s="87"/>
      <c r="I27" s="86"/>
      <c r="M27" s="100"/>
    </row>
    <row r="28" spans="1:32" ht="15" x14ac:dyDescent="0.25">
      <c r="M28" s="101"/>
    </row>
    <row r="29" spans="1:32" ht="15" x14ac:dyDescent="0.25">
      <c r="M29" s="101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pageSetUpPr fitToPage="1"/>
  </sheetPr>
  <dimension ref="A1:AL33"/>
  <sheetViews>
    <sheetView showGridLines="0" zoomScale="120" zoomScaleNormal="120" workbookViewId="0">
      <selection activeCell="A4" sqref="A4"/>
    </sheetView>
  </sheetViews>
  <sheetFormatPr defaultColWidth="8.6640625" defaultRowHeight="11.4" x14ac:dyDescent="0.2"/>
  <cols>
    <col min="1" max="1" width="22.33203125" style="56" customWidth="1"/>
    <col min="2" max="2" width="9.77734375" style="56" customWidth="1"/>
    <col min="3" max="3" width="2" style="56" customWidth="1"/>
    <col min="4" max="4" width="8.6640625" style="56" customWidth="1"/>
    <col min="5" max="5" width="2.109375" style="56" customWidth="1"/>
    <col min="6" max="6" width="8.77734375" style="56" customWidth="1"/>
    <col min="7" max="7" width="2" style="56" customWidth="1"/>
    <col min="8" max="8" width="8.6640625" style="56" customWidth="1"/>
    <col min="9" max="9" width="2.21875" style="56" customWidth="1"/>
    <col min="10" max="10" width="7.21875" style="56" customWidth="1"/>
    <col min="11" max="11" width="2.33203125" style="56" customWidth="1"/>
    <col min="12" max="12" width="8" style="56" customWidth="1"/>
    <col min="13" max="13" width="2.109375" style="56" customWidth="1"/>
    <col min="14" max="14" width="9.33203125" style="56" customWidth="1"/>
    <col min="15" max="15" width="2" style="56" customWidth="1"/>
    <col min="16" max="16" width="9.33203125" style="56" customWidth="1"/>
    <col min="17" max="17" width="2" style="56" customWidth="1"/>
    <col min="18" max="18" width="9.6640625" style="56" customWidth="1"/>
    <col min="19" max="19" width="1.77734375" style="56" customWidth="1"/>
    <col min="20" max="20" width="8.6640625" style="56" customWidth="1"/>
    <col min="21" max="21" width="2.6640625" style="56" customWidth="1"/>
    <col min="22" max="22" width="9.6640625" style="56" customWidth="1"/>
    <col min="23" max="23" width="10.6640625" style="56" customWidth="1"/>
    <col min="24" max="24" width="1.6640625" style="56" customWidth="1"/>
    <col min="25" max="256" width="8.6640625" style="56"/>
    <col min="257" max="257" width="20" style="56" customWidth="1"/>
    <col min="258" max="258" width="9.77734375" style="56" customWidth="1"/>
    <col min="259" max="259" width="2" style="56" customWidth="1"/>
    <col min="260" max="260" width="8.6640625" style="56" customWidth="1"/>
    <col min="261" max="261" width="2.109375" style="56" customWidth="1"/>
    <col min="262" max="262" width="8.77734375" style="56" customWidth="1"/>
    <col min="263" max="263" width="2" style="56" customWidth="1"/>
    <col min="264" max="264" width="8.6640625" style="56" customWidth="1"/>
    <col min="265" max="265" width="2.21875" style="56" customWidth="1"/>
    <col min="266" max="266" width="7.21875" style="56" customWidth="1"/>
    <col min="267" max="267" width="4" style="56" customWidth="1"/>
    <col min="268" max="268" width="8" style="56" customWidth="1"/>
    <col min="269" max="269" width="2.109375" style="56" customWidth="1"/>
    <col min="270" max="270" width="9.33203125" style="56" customWidth="1"/>
    <col min="271" max="271" width="2" style="56" customWidth="1"/>
    <col min="272" max="272" width="9.33203125" style="56" customWidth="1"/>
    <col min="273" max="273" width="2" style="56" customWidth="1"/>
    <col min="274" max="274" width="9.6640625" style="56" customWidth="1"/>
    <col min="275" max="275" width="1.77734375" style="56" customWidth="1"/>
    <col min="276" max="276" width="8.6640625" style="56" customWidth="1"/>
    <col min="277" max="277" width="2.6640625" style="56" customWidth="1"/>
    <col min="278" max="278" width="9.6640625" style="56" customWidth="1"/>
    <col min="279" max="279" width="10.6640625" style="56" customWidth="1"/>
    <col min="280" max="280" width="1.6640625" style="56" customWidth="1"/>
    <col min="281" max="512" width="8.6640625" style="56"/>
    <col min="513" max="513" width="20" style="56" customWidth="1"/>
    <col min="514" max="514" width="9.77734375" style="56" customWidth="1"/>
    <col min="515" max="515" width="2" style="56" customWidth="1"/>
    <col min="516" max="516" width="8.6640625" style="56" customWidth="1"/>
    <col min="517" max="517" width="2.109375" style="56" customWidth="1"/>
    <col min="518" max="518" width="8.77734375" style="56" customWidth="1"/>
    <col min="519" max="519" width="2" style="56" customWidth="1"/>
    <col min="520" max="520" width="8.6640625" style="56" customWidth="1"/>
    <col min="521" max="521" width="2.21875" style="56" customWidth="1"/>
    <col min="522" max="522" width="7.21875" style="56" customWidth="1"/>
    <col min="523" max="523" width="4" style="56" customWidth="1"/>
    <col min="524" max="524" width="8" style="56" customWidth="1"/>
    <col min="525" max="525" width="2.109375" style="56" customWidth="1"/>
    <col min="526" max="526" width="9.33203125" style="56" customWidth="1"/>
    <col min="527" max="527" width="2" style="56" customWidth="1"/>
    <col min="528" max="528" width="9.33203125" style="56" customWidth="1"/>
    <col min="529" max="529" width="2" style="56" customWidth="1"/>
    <col min="530" max="530" width="9.6640625" style="56" customWidth="1"/>
    <col min="531" max="531" width="1.77734375" style="56" customWidth="1"/>
    <col min="532" max="532" width="8.6640625" style="56" customWidth="1"/>
    <col min="533" max="533" width="2.6640625" style="56" customWidth="1"/>
    <col min="534" max="534" width="9.6640625" style="56" customWidth="1"/>
    <col min="535" max="535" width="10.6640625" style="56" customWidth="1"/>
    <col min="536" max="536" width="1.6640625" style="56" customWidth="1"/>
    <col min="537" max="768" width="8.6640625" style="56"/>
    <col min="769" max="769" width="20" style="56" customWidth="1"/>
    <col min="770" max="770" width="9.77734375" style="56" customWidth="1"/>
    <col min="771" max="771" width="2" style="56" customWidth="1"/>
    <col min="772" max="772" width="8.6640625" style="56" customWidth="1"/>
    <col min="773" max="773" width="2.109375" style="56" customWidth="1"/>
    <col min="774" max="774" width="8.77734375" style="56" customWidth="1"/>
    <col min="775" max="775" width="2" style="56" customWidth="1"/>
    <col min="776" max="776" width="8.6640625" style="56" customWidth="1"/>
    <col min="777" max="777" width="2.21875" style="56" customWidth="1"/>
    <col min="778" max="778" width="7.21875" style="56" customWidth="1"/>
    <col min="779" max="779" width="4" style="56" customWidth="1"/>
    <col min="780" max="780" width="8" style="56" customWidth="1"/>
    <col min="781" max="781" width="2.109375" style="56" customWidth="1"/>
    <col min="782" max="782" width="9.33203125" style="56" customWidth="1"/>
    <col min="783" max="783" width="2" style="56" customWidth="1"/>
    <col min="784" max="784" width="9.33203125" style="56" customWidth="1"/>
    <col min="785" max="785" width="2" style="56" customWidth="1"/>
    <col min="786" max="786" width="9.6640625" style="56" customWidth="1"/>
    <col min="787" max="787" width="1.77734375" style="56" customWidth="1"/>
    <col min="788" max="788" width="8.6640625" style="56" customWidth="1"/>
    <col min="789" max="789" width="2.6640625" style="56" customWidth="1"/>
    <col min="790" max="790" width="9.6640625" style="56" customWidth="1"/>
    <col min="791" max="791" width="10.6640625" style="56" customWidth="1"/>
    <col min="792" max="792" width="1.6640625" style="56" customWidth="1"/>
    <col min="793" max="1024" width="8.6640625" style="56"/>
    <col min="1025" max="1025" width="20" style="56" customWidth="1"/>
    <col min="1026" max="1026" width="9.77734375" style="56" customWidth="1"/>
    <col min="1027" max="1027" width="2" style="56" customWidth="1"/>
    <col min="1028" max="1028" width="8.6640625" style="56" customWidth="1"/>
    <col min="1029" max="1029" width="2.109375" style="56" customWidth="1"/>
    <col min="1030" max="1030" width="8.77734375" style="56" customWidth="1"/>
    <col min="1031" max="1031" width="2" style="56" customWidth="1"/>
    <col min="1032" max="1032" width="8.6640625" style="56" customWidth="1"/>
    <col min="1033" max="1033" width="2.21875" style="56" customWidth="1"/>
    <col min="1034" max="1034" width="7.21875" style="56" customWidth="1"/>
    <col min="1035" max="1035" width="4" style="56" customWidth="1"/>
    <col min="1036" max="1036" width="8" style="56" customWidth="1"/>
    <col min="1037" max="1037" width="2.109375" style="56" customWidth="1"/>
    <col min="1038" max="1038" width="9.33203125" style="56" customWidth="1"/>
    <col min="1039" max="1039" width="2" style="56" customWidth="1"/>
    <col min="1040" max="1040" width="9.33203125" style="56" customWidth="1"/>
    <col min="1041" max="1041" width="2" style="56" customWidth="1"/>
    <col min="1042" max="1042" width="9.6640625" style="56" customWidth="1"/>
    <col min="1043" max="1043" width="1.77734375" style="56" customWidth="1"/>
    <col min="1044" max="1044" width="8.6640625" style="56" customWidth="1"/>
    <col min="1045" max="1045" width="2.6640625" style="56" customWidth="1"/>
    <col min="1046" max="1046" width="9.6640625" style="56" customWidth="1"/>
    <col min="1047" max="1047" width="10.6640625" style="56" customWidth="1"/>
    <col min="1048" max="1048" width="1.6640625" style="56" customWidth="1"/>
    <col min="1049" max="1280" width="8.6640625" style="56"/>
    <col min="1281" max="1281" width="20" style="56" customWidth="1"/>
    <col min="1282" max="1282" width="9.77734375" style="56" customWidth="1"/>
    <col min="1283" max="1283" width="2" style="56" customWidth="1"/>
    <col min="1284" max="1284" width="8.6640625" style="56" customWidth="1"/>
    <col min="1285" max="1285" width="2.109375" style="56" customWidth="1"/>
    <col min="1286" max="1286" width="8.77734375" style="56" customWidth="1"/>
    <col min="1287" max="1287" width="2" style="56" customWidth="1"/>
    <col min="1288" max="1288" width="8.6640625" style="56" customWidth="1"/>
    <col min="1289" max="1289" width="2.21875" style="56" customWidth="1"/>
    <col min="1290" max="1290" width="7.21875" style="56" customWidth="1"/>
    <col min="1291" max="1291" width="4" style="56" customWidth="1"/>
    <col min="1292" max="1292" width="8" style="56" customWidth="1"/>
    <col min="1293" max="1293" width="2.109375" style="56" customWidth="1"/>
    <col min="1294" max="1294" width="9.33203125" style="56" customWidth="1"/>
    <col min="1295" max="1295" width="2" style="56" customWidth="1"/>
    <col min="1296" max="1296" width="9.33203125" style="56" customWidth="1"/>
    <col min="1297" max="1297" width="2" style="56" customWidth="1"/>
    <col min="1298" max="1298" width="9.6640625" style="56" customWidth="1"/>
    <col min="1299" max="1299" width="1.77734375" style="56" customWidth="1"/>
    <col min="1300" max="1300" width="8.6640625" style="56" customWidth="1"/>
    <col min="1301" max="1301" width="2.6640625" style="56" customWidth="1"/>
    <col min="1302" max="1302" width="9.6640625" style="56" customWidth="1"/>
    <col min="1303" max="1303" width="10.6640625" style="56" customWidth="1"/>
    <col min="1304" max="1304" width="1.6640625" style="56" customWidth="1"/>
    <col min="1305" max="1536" width="8.6640625" style="56"/>
    <col min="1537" max="1537" width="20" style="56" customWidth="1"/>
    <col min="1538" max="1538" width="9.77734375" style="56" customWidth="1"/>
    <col min="1539" max="1539" width="2" style="56" customWidth="1"/>
    <col min="1540" max="1540" width="8.6640625" style="56" customWidth="1"/>
    <col min="1541" max="1541" width="2.109375" style="56" customWidth="1"/>
    <col min="1542" max="1542" width="8.77734375" style="56" customWidth="1"/>
    <col min="1543" max="1543" width="2" style="56" customWidth="1"/>
    <col min="1544" max="1544" width="8.6640625" style="56" customWidth="1"/>
    <col min="1545" max="1545" width="2.21875" style="56" customWidth="1"/>
    <col min="1546" max="1546" width="7.21875" style="56" customWidth="1"/>
    <col min="1547" max="1547" width="4" style="56" customWidth="1"/>
    <col min="1548" max="1548" width="8" style="56" customWidth="1"/>
    <col min="1549" max="1549" width="2.109375" style="56" customWidth="1"/>
    <col min="1550" max="1550" width="9.33203125" style="56" customWidth="1"/>
    <col min="1551" max="1551" width="2" style="56" customWidth="1"/>
    <col min="1552" max="1552" width="9.33203125" style="56" customWidth="1"/>
    <col min="1553" max="1553" width="2" style="56" customWidth="1"/>
    <col min="1554" max="1554" width="9.6640625" style="56" customWidth="1"/>
    <col min="1555" max="1555" width="1.77734375" style="56" customWidth="1"/>
    <col min="1556" max="1556" width="8.6640625" style="56" customWidth="1"/>
    <col min="1557" max="1557" width="2.6640625" style="56" customWidth="1"/>
    <col min="1558" max="1558" width="9.6640625" style="56" customWidth="1"/>
    <col min="1559" max="1559" width="10.6640625" style="56" customWidth="1"/>
    <col min="1560" max="1560" width="1.6640625" style="56" customWidth="1"/>
    <col min="1561" max="1792" width="8.6640625" style="56"/>
    <col min="1793" max="1793" width="20" style="56" customWidth="1"/>
    <col min="1794" max="1794" width="9.77734375" style="56" customWidth="1"/>
    <col min="1795" max="1795" width="2" style="56" customWidth="1"/>
    <col min="1796" max="1796" width="8.6640625" style="56" customWidth="1"/>
    <col min="1797" max="1797" width="2.109375" style="56" customWidth="1"/>
    <col min="1798" max="1798" width="8.77734375" style="56" customWidth="1"/>
    <col min="1799" max="1799" width="2" style="56" customWidth="1"/>
    <col min="1800" max="1800" width="8.6640625" style="56" customWidth="1"/>
    <col min="1801" max="1801" width="2.21875" style="56" customWidth="1"/>
    <col min="1802" max="1802" width="7.21875" style="56" customWidth="1"/>
    <col min="1803" max="1803" width="4" style="56" customWidth="1"/>
    <col min="1804" max="1804" width="8" style="56" customWidth="1"/>
    <col min="1805" max="1805" width="2.109375" style="56" customWidth="1"/>
    <col min="1806" max="1806" width="9.33203125" style="56" customWidth="1"/>
    <col min="1807" max="1807" width="2" style="56" customWidth="1"/>
    <col min="1808" max="1808" width="9.33203125" style="56" customWidth="1"/>
    <col min="1809" max="1809" width="2" style="56" customWidth="1"/>
    <col min="1810" max="1810" width="9.6640625" style="56" customWidth="1"/>
    <col min="1811" max="1811" width="1.77734375" style="56" customWidth="1"/>
    <col min="1812" max="1812" width="8.6640625" style="56" customWidth="1"/>
    <col min="1813" max="1813" width="2.6640625" style="56" customWidth="1"/>
    <col min="1814" max="1814" width="9.6640625" style="56" customWidth="1"/>
    <col min="1815" max="1815" width="10.6640625" style="56" customWidth="1"/>
    <col min="1816" max="1816" width="1.6640625" style="56" customWidth="1"/>
    <col min="1817" max="2048" width="8.6640625" style="56"/>
    <col min="2049" max="2049" width="20" style="56" customWidth="1"/>
    <col min="2050" max="2050" width="9.77734375" style="56" customWidth="1"/>
    <col min="2051" max="2051" width="2" style="56" customWidth="1"/>
    <col min="2052" max="2052" width="8.6640625" style="56" customWidth="1"/>
    <col min="2053" max="2053" width="2.109375" style="56" customWidth="1"/>
    <col min="2054" max="2054" width="8.77734375" style="56" customWidth="1"/>
    <col min="2055" max="2055" width="2" style="56" customWidth="1"/>
    <col min="2056" max="2056" width="8.6640625" style="56" customWidth="1"/>
    <col min="2057" max="2057" width="2.21875" style="56" customWidth="1"/>
    <col min="2058" max="2058" width="7.21875" style="56" customWidth="1"/>
    <col min="2059" max="2059" width="4" style="56" customWidth="1"/>
    <col min="2060" max="2060" width="8" style="56" customWidth="1"/>
    <col min="2061" max="2061" width="2.109375" style="56" customWidth="1"/>
    <col min="2062" max="2062" width="9.33203125" style="56" customWidth="1"/>
    <col min="2063" max="2063" width="2" style="56" customWidth="1"/>
    <col min="2064" max="2064" width="9.33203125" style="56" customWidth="1"/>
    <col min="2065" max="2065" width="2" style="56" customWidth="1"/>
    <col min="2066" max="2066" width="9.6640625" style="56" customWidth="1"/>
    <col min="2067" max="2067" width="1.77734375" style="56" customWidth="1"/>
    <col min="2068" max="2068" width="8.6640625" style="56" customWidth="1"/>
    <col min="2069" max="2069" width="2.6640625" style="56" customWidth="1"/>
    <col min="2070" max="2070" width="9.6640625" style="56" customWidth="1"/>
    <col min="2071" max="2071" width="10.6640625" style="56" customWidth="1"/>
    <col min="2072" max="2072" width="1.6640625" style="56" customWidth="1"/>
    <col min="2073" max="2304" width="8.6640625" style="56"/>
    <col min="2305" max="2305" width="20" style="56" customWidth="1"/>
    <col min="2306" max="2306" width="9.77734375" style="56" customWidth="1"/>
    <col min="2307" max="2307" width="2" style="56" customWidth="1"/>
    <col min="2308" max="2308" width="8.6640625" style="56" customWidth="1"/>
    <col min="2309" max="2309" width="2.109375" style="56" customWidth="1"/>
    <col min="2310" max="2310" width="8.77734375" style="56" customWidth="1"/>
    <col min="2311" max="2311" width="2" style="56" customWidth="1"/>
    <col min="2312" max="2312" width="8.6640625" style="56" customWidth="1"/>
    <col min="2313" max="2313" width="2.21875" style="56" customWidth="1"/>
    <col min="2314" max="2314" width="7.21875" style="56" customWidth="1"/>
    <col min="2315" max="2315" width="4" style="56" customWidth="1"/>
    <col min="2316" max="2316" width="8" style="56" customWidth="1"/>
    <col min="2317" max="2317" width="2.109375" style="56" customWidth="1"/>
    <col min="2318" max="2318" width="9.33203125" style="56" customWidth="1"/>
    <col min="2319" max="2319" width="2" style="56" customWidth="1"/>
    <col min="2320" max="2320" width="9.33203125" style="56" customWidth="1"/>
    <col min="2321" max="2321" width="2" style="56" customWidth="1"/>
    <col min="2322" max="2322" width="9.6640625" style="56" customWidth="1"/>
    <col min="2323" max="2323" width="1.77734375" style="56" customWidth="1"/>
    <col min="2324" max="2324" width="8.6640625" style="56" customWidth="1"/>
    <col min="2325" max="2325" width="2.6640625" style="56" customWidth="1"/>
    <col min="2326" max="2326" width="9.6640625" style="56" customWidth="1"/>
    <col min="2327" max="2327" width="10.6640625" style="56" customWidth="1"/>
    <col min="2328" max="2328" width="1.6640625" style="56" customWidth="1"/>
    <col min="2329" max="2560" width="8.6640625" style="56"/>
    <col min="2561" max="2561" width="20" style="56" customWidth="1"/>
    <col min="2562" max="2562" width="9.77734375" style="56" customWidth="1"/>
    <col min="2563" max="2563" width="2" style="56" customWidth="1"/>
    <col min="2564" max="2564" width="8.6640625" style="56" customWidth="1"/>
    <col min="2565" max="2565" width="2.109375" style="56" customWidth="1"/>
    <col min="2566" max="2566" width="8.77734375" style="56" customWidth="1"/>
    <col min="2567" max="2567" width="2" style="56" customWidth="1"/>
    <col min="2568" max="2568" width="8.6640625" style="56" customWidth="1"/>
    <col min="2569" max="2569" width="2.21875" style="56" customWidth="1"/>
    <col min="2570" max="2570" width="7.21875" style="56" customWidth="1"/>
    <col min="2571" max="2571" width="4" style="56" customWidth="1"/>
    <col min="2572" max="2572" width="8" style="56" customWidth="1"/>
    <col min="2573" max="2573" width="2.109375" style="56" customWidth="1"/>
    <col min="2574" max="2574" width="9.33203125" style="56" customWidth="1"/>
    <col min="2575" max="2575" width="2" style="56" customWidth="1"/>
    <col min="2576" max="2576" width="9.33203125" style="56" customWidth="1"/>
    <col min="2577" max="2577" width="2" style="56" customWidth="1"/>
    <col min="2578" max="2578" width="9.6640625" style="56" customWidth="1"/>
    <col min="2579" max="2579" width="1.77734375" style="56" customWidth="1"/>
    <col min="2580" max="2580" width="8.6640625" style="56" customWidth="1"/>
    <col min="2581" max="2581" width="2.6640625" style="56" customWidth="1"/>
    <col min="2582" max="2582" width="9.6640625" style="56" customWidth="1"/>
    <col min="2583" max="2583" width="10.6640625" style="56" customWidth="1"/>
    <col min="2584" max="2584" width="1.6640625" style="56" customWidth="1"/>
    <col min="2585" max="2816" width="8.6640625" style="56"/>
    <col min="2817" max="2817" width="20" style="56" customWidth="1"/>
    <col min="2818" max="2818" width="9.77734375" style="56" customWidth="1"/>
    <col min="2819" max="2819" width="2" style="56" customWidth="1"/>
    <col min="2820" max="2820" width="8.6640625" style="56" customWidth="1"/>
    <col min="2821" max="2821" width="2.109375" style="56" customWidth="1"/>
    <col min="2822" max="2822" width="8.77734375" style="56" customWidth="1"/>
    <col min="2823" max="2823" width="2" style="56" customWidth="1"/>
    <col min="2824" max="2824" width="8.6640625" style="56" customWidth="1"/>
    <col min="2825" max="2825" width="2.21875" style="56" customWidth="1"/>
    <col min="2826" max="2826" width="7.21875" style="56" customWidth="1"/>
    <col min="2827" max="2827" width="4" style="56" customWidth="1"/>
    <col min="2828" max="2828" width="8" style="56" customWidth="1"/>
    <col min="2829" max="2829" width="2.109375" style="56" customWidth="1"/>
    <col min="2830" max="2830" width="9.33203125" style="56" customWidth="1"/>
    <col min="2831" max="2831" width="2" style="56" customWidth="1"/>
    <col min="2832" max="2832" width="9.33203125" style="56" customWidth="1"/>
    <col min="2833" max="2833" width="2" style="56" customWidth="1"/>
    <col min="2834" max="2834" width="9.6640625" style="56" customWidth="1"/>
    <col min="2835" max="2835" width="1.77734375" style="56" customWidth="1"/>
    <col min="2836" max="2836" width="8.6640625" style="56" customWidth="1"/>
    <col min="2837" max="2837" width="2.6640625" style="56" customWidth="1"/>
    <col min="2838" max="2838" width="9.6640625" style="56" customWidth="1"/>
    <col min="2839" max="2839" width="10.6640625" style="56" customWidth="1"/>
    <col min="2840" max="2840" width="1.6640625" style="56" customWidth="1"/>
    <col min="2841" max="3072" width="8.6640625" style="56"/>
    <col min="3073" max="3073" width="20" style="56" customWidth="1"/>
    <col min="3074" max="3074" width="9.77734375" style="56" customWidth="1"/>
    <col min="3075" max="3075" width="2" style="56" customWidth="1"/>
    <col min="3076" max="3076" width="8.6640625" style="56" customWidth="1"/>
    <col min="3077" max="3077" width="2.109375" style="56" customWidth="1"/>
    <col min="3078" max="3078" width="8.77734375" style="56" customWidth="1"/>
    <col min="3079" max="3079" width="2" style="56" customWidth="1"/>
    <col min="3080" max="3080" width="8.6640625" style="56" customWidth="1"/>
    <col min="3081" max="3081" width="2.21875" style="56" customWidth="1"/>
    <col min="3082" max="3082" width="7.21875" style="56" customWidth="1"/>
    <col min="3083" max="3083" width="4" style="56" customWidth="1"/>
    <col min="3084" max="3084" width="8" style="56" customWidth="1"/>
    <col min="3085" max="3085" width="2.109375" style="56" customWidth="1"/>
    <col min="3086" max="3086" width="9.33203125" style="56" customWidth="1"/>
    <col min="3087" max="3087" width="2" style="56" customWidth="1"/>
    <col min="3088" max="3088" width="9.33203125" style="56" customWidth="1"/>
    <col min="3089" max="3089" width="2" style="56" customWidth="1"/>
    <col min="3090" max="3090" width="9.6640625" style="56" customWidth="1"/>
    <col min="3091" max="3091" width="1.77734375" style="56" customWidth="1"/>
    <col min="3092" max="3092" width="8.6640625" style="56" customWidth="1"/>
    <col min="3093" max="3093" width="2.6640625" style="56" customWidth="1"/>
    <col min="3094" max="3094" width="9.6640625" style="56" customWidth="1"/>
    <col min="3095" max="3095" width="10.6640625" style="56" customWidth="1"/>
    <col min="3096" max="3096" width="1.6640625" style="56" customWidth="1"/>
    <col min="3097" max="3328" width="8.6640625" style="56"/>
    <col min="3329" max="3329" width="20" style="56" customWidth="1"/>
    <col min="3330" max="3330" width="9.77734375" style="56" customWidth="1"/>
    <col min="3331" max="3331" width="2" style="56" customWidth="1"/>
    <col min="3332" max="3332" width="8.6640625" style="56" customWidth="1"/>
    <col min="3333" max="3333" width="2.109375" style="56" customWidth="1"/>
    <col min="3334" max="3334" width="8.77734375" style="56" customWidth="1"/>
    <col min="3335" max="3335" width="2" style="56" customWidth="1"/>
    <col min="3336" max="3336" width="8.6640625" style="56" customWidth="1"/>
    <col min="3337" max="3337" width="2.21875" style="56" customWidth="1"/>
    <col min="3338" max="3338" width="7.21875" style="56" customWidth="1"/>
    <col min="3339" max="3339" width="4" style="56" customWidth="1"/>
    <col min="3340" max="3340" width="8" style="56" customWidth="1"/>
    <col min="3341" max="3341" width="2.109375" style="56" customWidth="1"/>
    <col min="3342" max="3342" width="9.33203125" style="56" customWidth="1"/>
    <col min="3343" max="3343" width="2" style="56" customWidth="1"/>
    <col min="3344" max="3344" width="9.33203125" style="56" customWidth="1"/>
    <col min="3345" max="3345" width="2" style="56" customWidth="1"/>
    <col min="3346" max="3346" width="9.6640625" style="56" customWidth="1"/>
    <col min="3347" max="3347" width="1.77734375" style="56" customWidth="1"/>
    <col min="3348" max="3348" width="8.6640625" style="56" customWidth="1"/>
    <col min="3349" max="3349" width="2.6640625" style="56" customWidth="1"/>
    <col min="3350" max="3350" width="9.6640625" style="56" customWidth="1"/>
    <col min="3351" max="3351" width="10.6640625" style="56" customWidth="1"/>
    <col min="3352" max="3352" width="1.6640625" style="56" customWidth="1"/>
    <col min="3353" max="3584" width="8.6640625" style="56"/>
    <col min="3585" max="3585" width="20" style="56" customWidth="1"/>
    <col min="3586" max="3586" width="9.77734375" style="56" customWidth="1"/>
    <col min="3587" max="3587" width="2" style="56" customWidth="1"/>
    <col min="3588" max="3588" width="8.6640625" style="56" customWidth="1"/>
    <col min="3589" max="3589" width="2.109375" style="56" customWidth="1"/>
    <col min="3590" max="3590" width="8.77734375" style="56" customWidth="1"/>
    <col min="3591" max="3591" width="2" style="56" customWidth="1"/>
    <col min="3592" max="3592" width="8.6640625" style="56" customWidth="1"/>
    <col min="3593" max="3593" width="2.21875" style="56" customWidth="1"/>
    <col min="3594" max="3594" width="7.21875" style="56" customWidth="1"/>
    <col min="3595" max="3595" width="4" style="56" customWidth="1"/>
    <col min="3596" max="3596" width="8" style="56" customWidth="1"/>
    <col min="3597" max="3597" width="2.109375" style="56" customWidth="1"/>
    <col min="3598" max="3598" width="9.33203125" style="56" customWidth="1"/>
    <col min="3599" max="3599" width="2" style="56" customWidth="1"/>
    <col min="3600" max="3600" width="9.33203125" style="56" customWidth="1"/>
    <col min="3601" max="3601" width="2" style="56" customWidth="1"/>
    <col min="3602" max="3602" width="9.6640625" style="56" customWidth="1"/>
    <col min="3603" max="3603" width="1.77734375" style="56" customWidth="1"/>
    <col min="3604" max="3604" width="8.6640625" style="56" customWidth="1"/>
    <col min="3605" max="3605" width="2.6640625" style="56" customWidth="1"/>
    <col min="3606" max="3606" width="9.6640625" style="56" customWidth="1"/>
    <col min="3607" max="3607" width="10.6640625" style="56" customWidth="1"/>
    <col min="3608" max="3608" width="1.6640625" style="56" customWidth="1"/>
    <col min="3609" max="3840" width="8.6640625" style="56"/>
    <col min="3841" max="3841" width="20" style="56" customWidth="1"/>
    <col min="3842" max="3842" width="9.77734375" style="56" customWidth="1"/>
    <col min="3843" max="3843" width="2" style="56" customWidth="1"/>
    <col min="3844" max="3844" width="8.6640625" style="56" customWidth="1"/>
    <col min="3845" max="3845" width="2.109375" style="56" customWidth="1"/>
    <col min="3846" max="3846" width="8.77734375" style="56" customWidth="1"/>
    <col min="3847" max="3847" width="2" style="56" customWidth="1"/>
    <col min="3848" max="3848" width="8.6640625" style="56" customWidth="1"/>
    <col min="3849" max="3849" width="2.21875" style="56" customWidth="1"/>
    <col min="3850" max="3850" width="7.21875" style="56" customWidth="1"/>
    <col min="3851" max="3851" width="4" style="56" customWidth="1"/>
    <col min="3852" max="3852" width="8" style="56" customWidth="1"/>
    <col min="3853" max="3853" width="2.109375" style="56" customWidth="1"/>
    <col min="3854" max="3854" width="9.33203125" style="56" customWidth="1"/>
    <col min="3855" max="3855" width="2" style="56" customWidth="1"/>
    <col min="3856" max="3856" width="9.33203125" style="56" customWidth="1"/>
    <col min="3857" max="3857" width="2" style="56" customWidth="1"/>
    <col min="3858" max="3858" width="9.6640625" style="56" customWidth="1"/>
    <col min="3859" max="3859" width="1.77734375" style="56" customWidth="1"/>
    <col min="3860" max="3860" width="8.6640625" style="56" customWidth="1"/>
    <col min="3861" max="3861" width="2.6640625" style="56" customWidth="1"/>
    <col min="3862" max="3862" width="9.6640625" style="56" customWidth="1"/>
    <col min="3863" max="3863" width="10.6640625" style="56" customWidth="1"/>
    <col min="3864" max="3864" width="1.6640625" style="56" customWidth="1"/>
    <col min="3865" max="4096" width="8.6640625" style="56"/>
    <col min="4097" max="4097" width="20" style="56" customWidth="1"/>
    <col min="4098" max="4098" width="9.77734375" style="56" customWidth="1"/>
    <col min="4099" max="4099" width="2" style="56" customWidth="1"/>
    <col min="4100" max="4100" width="8.6640625" style="56" customWidth="1"/>
    <col min="4101" max="4101" width="2.109375" style="56" customWidth="1"/>
    <col min="4102" max="4102" width="8.77734375" style="56" customWidth="1"/>
    <col min="4103" max="4103" width="2" style="56" customWidth="1"/>
    <col min="4104" max="4104" width="8.6640625" style="56" customWidth="1"/>
    <col min="4105" max="4105" width="2.21875" style="56" customWidth="1"/>
    <col min="4106" max="4106" width="7.21875" style="56" customWidth="1"/>
    <col min="4107" max="4107" width="4" style="56" customWidth="1"/>
    <col min="4108" max="4108" width="8" style="56" customWidth="1"/>
    <col min="4109" max="4109" width="2.109375" style="56" customWidth="1"/>
    <col min="4110" max="4110" width="9.33203125" style="56" customWidth="1"/>
    <col min="4111" max="4111" width="2" style="56" customWidth="1"/>
    <col min="4112" max="4112" width="9.33203125" style="56" customWidth="1"/>
    <col min="4113" max="4113" width="2" style="56" customWidth="1"/>
    <col min="4114" max="4114" width="9.6640625" style="56" customWidth="1"/>
    <col min="4115" max="4115" width="1.77734375" style="56" customWidth="1"/>
    <col min="4116" max="4116" width="8.6640625" style="56" customWidth="1"/>
    <col min="4117" max="4117" width="2.6640625" style="56" customWidth="1"/>
    <col min="4118" max="4118" width="9.6640625" style="56" customWidth="1"/>
    <col min="4119" max="4119" width="10.6640625" style="56" customWidth="1"/>
    <col min="4120" max="4120" width="1.6640625" style="56" customWidth="1"/>
    <col min="4121" max="4352" width="8.6640625" style="56"/>
    <col min="4353" max="4353" width="20" style="56" customWidth="1"/>
    <col min="4354" max="4354" width="9.77734375" style="56" customWidth="1"/>
    <col min="4355" max="4355" width="2" style="56" customWidth="1"/>
    <col min="4356" max="4356" width="8.6640625" style="56" customWidth="1"/>
    <col min="4357" max="4357" width="2.109375" style="56" customWidth="1"/>
    <col min="4358" max="4358" width="8.77734375" style="56" customWidth="1"/>
    <col min="4359" max="4359" width="2" style="56" customWidth="1"/>
    <col min="4360" max="4360" width="8.6640625" style="56" customWidth="1"/>
    <col min="4361" max="4361" width="2.21875" style="56" customWidth="1"/>
    <col min="4362" max="4362" width="7.21875" style="56" customWidth="1"/>
    <col min="4363" max="4363" width="4" style="56" customWidth="1"/>
    <col min="4364" max="4364" width="8" style="56" customWidth="1"/>
    <col min="4365" max="4365" width="2.109375" style="56" customWidth="1"/>
    <col min="4366" max="4366" width="9.33203125" style="56" customWidth="1"/>
    <col min="4367" max="4367" width="2" style="56" customWidth="1"/>
    <col min="4368" max="4368" width="9.33203125" style="56" customWidth="1"/>
    <col min="4369" max="4369" width="2" style="56" customWidth="1"/>
    <col min="4370" max="4370" width="9.6640625" style="56" customWidth="1"/>
    <col min="4371" max="4371" width="1.77734375" style="56" customWidth="1"/>
    <col min="4372" max="4372" width="8.6640625" style="56" customWidth="1"/>
    <col min="4373" max="4373" width="2.6640625" style="56" customWidth="1"/>
    <col min="4374" max="4374" width="9.6640625" style="56" customWidth="1"/>
    <col min="4375" max="4375" width="10.6640625" style="56" customWidth="1"/>
    <col min="4376" max="4376" width="1.6640625" style="56" customWidth="1"/>
    <col min="4377" max="4608" width="8.6640625" style="56"/>
    <col min="4609" max="4609" width="20" style="56" customWidth="1"/>
    <col min="4610" max="4610" width="9.77734375" style="56" customWidth="1"/>
    <col min="4611" max="4611" width="2" style="56" customWidth="1"/>
    <col min="4612" max="4612" width="8.6640625" style="56" customWidth="1"/>
    <col min="4613" max="4613" width="2.109375" style="56" customWidth="1"/>
    <col min="4614" max="4614" width="8.77734375" style="56" customWidth="1"/>
    <col min="4615" max="4615" width="2" style="56" customWidth="1"/>
    <col min="4616" max="4616" width="8.6640625" style="56" customWidth="1"/>
    <col min="4617" max="4617" width="2.21875" style="56" customWidth="1"/>
    <col min="4618" max="4618" width="7.21875" style="56" customWidth="1"/>
    <col min="4619" max="4619" width="4" style="56" customWidth="1"/>
    <col min="4620" max="4620" width="8" style="56" customWidth="1"/>
    <col min="4621" max="4621" width="2.109375" style="56" customWidth="1"/>
    <col min="4622" max="4622" width="9.33203125" style="56" customWidth="1"/>
    <col min="4623" max="4623" width="2" style="56" customWidth="1"/>
    <col min="4624" max="4624" width="9.33203125" style="56" customWidth="1"/>
    <col min="4625" max="4625" width="2" style="56" customWidth="1"/>
    <col min="4626" max="4626" width="9.6640625" style="56" customWidth="1"/>
    <col min="4627" max="4627" width="1.77734375" style="56" customWidth="1"/>
    <col min="4628" max="4628" width="8.6640625" style="56" customWidth="1"/>
    <col min="4629" max="4629" width="2.6640625" style="56" customWidth="1"/>
    <col min="4630" max="4630" width="9.6640625" style="56" customWidth="1"/>
    <col min="4631" max="4631" width="10.6640625" style="56" customWidth="1"/>
    <col min="4632" max="4632" width="1.6640625" style="56" customWidth="1"/>
    <col min="4633" max="4864" width="8.6640625" style="56"/>
    <col min="4865" max="4865" width="20" style="56" customWidth="1"/>
    <col min="4866" max="4866" width="9.77734375" style="56" customWidth="1"/>
    <col min="4867" max="4867" width="2" style="56" customWidth="1"/>
    <col min="4868" max="4868" width="8.6640625" style="56" customWidth="1"/>
    <col min="4869" max="4869" width="2.109375" style="56" customWidth="1"/>
    <col min="4870" max="4870" width="8.77734375" style="56" customWidth="1"/>
    <col min="4871" max="4871" width="2" style="56" customWidth="1"/>
    <col min="4872" max="4872" width="8.6640625" style="56" customWidth="1"/>
    <col min="4873" max="4873" width="2.21875" style="56" customWidth="1"/>
    <col min="4874" max="4874" width="7.21875" style="56" customWidth="1"/>
    <col min="4875" max="4875" width="4" style="56" customWidth="1"/>
    <col min="4876" max="4876" width="8" style="56" customWidth="1"/>
    <col min="4877" max="4877" width="2.109375" style="56" customWidth="1"/>
    <col min="4878" max="4878" width="9.33203125" style="56" customWidth="1"/>
    <col min="4879" max="4879" width="2" style="56" customWidth="1"/>
    <col min="4880" max="4880" width="9.33203125" style="56" customWidth="1"/>
    <col min="4881" max="4881" width="2" style="56" customWidth="1"/>
    <col min="4882" max="4882" width="9.6640625" style="56" customWidth="1"/>
    <col min="4883" max="4883" width="1.77734375" style="56" customWidth="1"/>
    <col min="4884" max="4884" width="8.6640625" style="56" customWidth="1"/>
    <col min="4885" max="4885" width="2.6640625" style="56" customWidth="1"/>
    <col min="4886" max="4886" width="9.6640625" style="56" customWidth="1"/>
    <col min="4887" max="4887" width="10.6640625" style="56" customWidth="1"/>
    <col min="4888" max="4888" width="1.6640625" style="56" customWidth="1"/>
    <col min="4889" max="5120" width="8.6640625" style="56"/>
    <col min="5121" max="5121" width="20" style="56" customWidth="1"/>
    <col min="5122" max="5122" width="9.77734375" style="56" customWidth="1"/>
    <col min="5123" max="5123" width="2" style="56" customWidth="1"/>
    <col min="5124" max="5124" width="8.6640625" style="56" customWidth="1"/>
    <col min="5125" max="5125" width="2.109375" style="56" customWidth="1"/>
    <col min="5126" max="5126" width="8.77734375" style="56" customWidth="1"/>
    <col min="5127" max="5127" width="2" style="56" customWidth="1"/>
    <col min="5128" max="5128" width="8.6640625" style="56" customWidth="1"/>
    <col min="5129" max="5129" width="2.21875" style="56" customWidth="1"/>
    <col min="5130" max="5130" width="7.21875" style="56" customWidth="1"/>
    <col min="5131" max="5131" width="4" style="56" customWidth="1"/>
    <col min="5132" max="5132" width="8" style="56" customWidth="1"/>
    <col min="5133" max="5133" width="2.109375" style="56" customWidth="1"/>
    <col min="5134" max="5134" width="9.33203125" style="56" customWidth="1"/>
    <col min="5135" max="5135" width="2" style="56" customWidth="1"/>
    <col min="5136" max="5136" width="9.33203125" style="56" customWidth="1"/>
    <col min="5137" max="5137" width="2" style="56" customWidth="1"/>
    <col min="5138" max="5138" width="9.6640625" style="56" customWidth="1"/>
    <col min="5139" max="5139" width="1.77734375" style="56" customWidth="1"/>
    <col min="5140" max="5140" width="8.6640625" style="56" customWidth="1"/>
    <col min="5141" max="5141" width="2.6640625" style="56" customWidth="1"/>
    <col min="5142" max="5142" width="9.6640625" style="56" customWidth="1"/>
    <col min="5143" max="5143" width="10.6640625" style="56" customWidth="1"/>
    <col min="5144" max="5144" width="1.6640625" style="56" customWidth="1"/>
    <col min="5145" max="5376" width="8.6640625" style="56"/>
    <col min="5377" max="5377" width="20" style="56" customWidth="1"/>
    <col min="5378" max="5378" width="9.77734375" style="56" customWidth="1"/>
    <col min="5379" max="5379" width="2" style="56" customWidth="1"/>
    <col min="5380" max="5380" width="8.6640625" style="56" customWidth="1"/>
    <col min="5381" max="5381" width="2.109375" style="56" customWidth="1"/>
    <col min="5382" max="5382" width="8.77734375" style="56" customWidth="1"/>
    <col min="5383" max="5383" width="2" style="56" customWidth="1"/>
    <col min="5384" max="5384" width="8.6640625" style="56" customWidth="1"/>
    <col min="5385" max="5385" width="2.21875" style="56" customWidth="1"/>
    <col min="5386" max="5386" width="7.21875" style="56" customWidth="1"/>
    <col min="5387" max="5387" width="4" style="56" customWidth="1"/>
    <col min="5388" max="5388" width="8" style="56" customWidth="1"/>
    <col min="5389" max="5389" width="2.109375" style="56" customWidth="1"/>
    <col min="5390" max="5390" width="9.33203125" style="56" customWidth="1"/>
    <col min="5391" max="5391" width="2" style="56" customWidth="1"/>
    <col min="5392" max="5392" width="9.33203125" style="56" customWidth="1"/>
    <col min="5393" max="5393" width="2" style="56" customWidth="1"/>
    <col min="5394" max="5394" width="9.6640625" style="56" customWidth="1"/>
    <col min="5395" max="5395" width="1.77734375" style="56" customWidth="1"/>
    <col min="5396" max="5396" width="8.6640625" style="56" customWidth="1"/>
    <col min="5397" max="5397" width="2.6640625" style="56" customWidth="1"/>
    <col min="5398" max="5398" width="9.6640625" style="56" customWidth="1"/>
    <col min="5399" max="5399" width="10.6640625" style="56" customWidth="1"/>
    <col min="5400" max="5400" width="1.6640625" style="56" customWidth="1"/>
    <col min="5401" max="5632" width="8.6640625" style="56"/>
    <col min="5633" max="5633" width="20" style="56" customWidth="1"/>
    <col min="5634" max="5634" width="9.77734375" style="56" customWidth="1"/>
    <col min="5635" max="5635" width="2" style="56" customWidth="1"/>
    <col min="5636" max="5636" width="8.6640625" style="56" customWidth="1"/>
    <col min="5637" max="5637" width="2.109375" style="56" customWidth="1"/>
    <col min="5638" max="5638" width="8.77734375" style="56" customWidth="1"/>
    <col min="5639" max="5639" width="2" style="56" customWidth="1"/>
    <col min="5640" max="5640" width="8.6640625" style="56" customWidth="1"/>
    <col min="5641" max="5641" width="2.21875" style="56" customWidth="1"/>
    <col min="5642" max="5642" width="7.21875" style="56" customWidth="1"/>
    <col min="5643" max="5643" width="4" style="56" customWidth="1"/>
    <col min="5644" max="5644" width="8" style="56" customWidth="1"/>
    <col min="5645" max="5645" width="2.109375" style="56" customWidth="1"/>
    <col min="5646" max="5646" width="9.33203125" style="56" customWidth="1"/>
    <col min="5647" max="5647" width="2" style="56" customWidth="1"/>
    <col min="5648" max="5648" width="9.33203125" style="56" customWidth="1"/>
    <col min="5649" max="5649" width="2" style="56" customWidth="1"/>
    <col min="5650" max="5650" width="9.6640625" style="56" customWidth="1"/>
    <col min="5651" max="5651" width="1.77734375" style="56" customWidth="1"/>
    <col min="5652" max="5652" width="8.6640625" style="56" customWidth="1"/>
    <col min="5653" max="5653" width="2.6640625" style="56" customWidth="1"/>
    <col min="5654" max="5654" width="9.6640625" style="56" customWidth="1"/>
    <col min="5655" max="5655" width="10.6640625" style="56" customWidth="1"/>
    <col min="5656" max="5656" width="1.6640625" style="56" customWidth="1"/>
    <col min="5657" max="5888" width="8.6640625" style="56"/>
    <col min="5889" max="5889" width="20" style="56" customWidth="1"/>
    <col min="5890" max="5890" width="9.77734375" style="56" customWidth="1"/>
    <col min="5891" max="5891" width="2" style="56" customWidth="1"/>
    <col min="5892" max="5892" width="8.6640625" style="56" customWidth="1"/>
    <col min="5893" max="5893" width="2.109375" style="56" customWidth="1"/>
    <col min="5894" max="5894" width="8.77734375" style="56" customWidth="1"/>
    <col min="5895" max="5895" width="2" style="56" customWidth="1"/>
    <col min="5896" max="5896" width="8.6640625" style="56" customWidth="1"/>
    <col min="5897" max="5897" width="2.21875" style="56" customWidth="1"/>
    <col min="5898" max="5898" width="7.21875" style="56" customWidth="1"/>
    <col min="5899" max="5899" width="4" style="56" customWidth="1"/>
    <col min="5900" max="5900" width="8" style="56" customWidth="1"/>
    <col min="5901" max="5901" width="2.109375" style="56" customWidth="1"/>
    <col min="5902" max="5902" width="9.33203125" style="56" customWidth="1"/>
    <col min="5903" max="5903" width="2" style="56" customWidth="1"/>
    <col min="5904" max="5904" width="9.33203125" style="56" customWidth="1"/>
    <col min="5905" max="5905" width="2" style="56" customWidth="1"/>
    <col min="5906" max="5906" width="9.6640625" style="56" customWidth="1"/>
    <col min="5907" max="5907" width="1.77734375" style="56" customWidth="1"/>
    <col min="5908" max="5908" width="8.6640625" style="56" customWidth="1"/>
    <col min="5909" max="5909" width="2.6640625" style="56" customWidth="1"/>
    <col min="5910" max="5910" width="9.6640625" style="56" customWidth="1"/>
    <col min="5911" max="5911" width="10.6640625" style="56" customWidth="1"/>
    <col min="5912" max="5912" width="1.6640625" style="56" customWidth="1"/>
    <col min="5913" max="6144" width="8.6640625" style="56"/>
    <col min="6145" max="6145" width="20" style="56" customWidth="1"/>
    <col min="6146" max="6146" width="9.77734375" style="56" customWidth="1"/>
    <col min="6147" max="6147" width="2" style="56" customWidth="1"/>
    <col min="6148" max="6148" width="8.6640625" style="56" customWidth="1"/>
    <col min="6149" max="6149" width="2.109375" style="56" customWidth="1"/>
    <col min="6150" max="6150" width="8.77734375" style="56" customWidth="1"/>
    <col min="6151" max="6151" width="2" style="56" customWidth="1"/>
    <col min="6152" max="6152" width="8.6640625" style="56" customWidth="1"/>
    <col min="6153" max="6153" width="2.21875" style="56" customWidth="1"/>
    <col min="6154" max="6154" width="7.21875" style="56" customWidth="1"/>
    <col min="6155" max="6155" width="4" style="56" customWidth="1"/>
    <col min="6156" max="6156" width="8" style="56" customWidth="1"/>
    <col min="6157" max="6157" width="2.109375" style="56" customWidth="1"/>
    <col min="6158" max="6158" width="9.33203125" style="56" customWidth="1"/>
    <col min="6159" max="6159" width="2" style="56" customWidth="1"/>
    <col min="6160" max="6160" width="9.33203125" style="56" customWidth="1"/>
    <col min="6161" max="6161" width="2" style="56" customWidth="1"/>
    <col min="6162" max="6162" width="9.6640625" style="56" customWidth="1"/>
    <col min="6163" max="6163" width="1.77734375" style="56" customWidth="1"/>
    <col min="6164" max="6164" width="8.6640625" style="56" customWidth="1"/>
    <col min="6165" max="6165" width="2.6640625" style="56" customWidth="1"/>
    <col min="6166" max="6166" width="9.6640625" style="56" customWidth="1"/>
    <col min="6167" max="6167" width="10.6640625" style="56" customWidth="1"/>
    <col min="6168" max="6168" width="1.6640625" style="56" customWidth="1"/>
    <col min="6169" max="6400" width="8.6640625" style="56"/>
    <col min="6401" max="6401" width="20" style="56" customWidth="1"/>
    <col min="6402" max="6402" width="9.77734375" style="56" customWidth="1"/>
    <col min="6403" max="6403" width="2" style="56" customWidth="1"/>
    <col min="6404" max="6404" width="8.6640625" style="56" customWidth="1"/>
    <col min="6405" max="6405" width="2.109375" style="56" customWidth="1"/>
    <col min="6406" max="6406" width="8.77734375" style="56" customWidth="1"/>
    <col min="6407" max="6407" width="2" style="56" customWidth="1"/>
    <col min="6408" max="6408" width="8.6640625" style="56" customWidth="1"/>
    <col min="6409" max="6409" width="2.21875" style="56" customWidth="1"/>
    <col min="6410" max="6410" width="7.21875" style="56" customWidth="1"/>
    <col min="6411" max="6411" width="4" style="56" customWidth="1"/>
    <col min="6412" max="6412" width="8" style="56" customWidth="1"/>
    <col min="6413" max="6413" width="2.109375" style="56" customWidth="1"/>
    <col min="6414" max="6414" width="9.33203125" style="56" customWidth="1"/>
    <col min="6415" max="6415" width="2" style="56" customWidth="1"/>
    <col min="6416" max="6416" width="9.33203125" style="56" customWidth="1"/>
    <col min="6417" max="6417" width="2" style="56" customWidth="1"/>
    <col min="6418" max="6418" width="9.6640625" style="56" customWidth="1"/>
    <col min="6419" max="6419" width="1.77734375" style="56" customWidth="1"/>
    <col min="6420" max="6420" width="8.6640625" style="56" customWidth="1"/>
    <col min="6421" max="6421" width="2.6640625" style="56" customWidth="1"/>
    <col min="6422" max="6422" width="9.6640625" style="56" customWidth="1"/>
    <col min="6423" max="6423" width="10.6640625" style="56" customWidth="1"/>
    <col min="6424" max="6424" width="1.6640625" style="56" customWidth="1"/>
    <col min="6425" max="6656" width="8.6640625" style="56"/>
    <col min="6657" max="6657" width="20" style="56" customWidth="1"/>
    <col min="6658" max="6658" width="9.77734375" style="56" customWidth="1"/>
    <col min="6659" max="6659" width="2" style="56" customWidth="1"/>
    <col min="6660" max="6660" width="8.6640625" style="56" customWidth="1"/>
    <col min="6661" max="6661" width="2.109375" style="56" customWidth="1"/>
    <col min="6662" max="6662" width="8.77734375" style="56" customWidth="1"/>
    <col min="6663" max="6663" width="2" style="56" customWidth="1"/>
    <col min="6664" max="6664" width="8.6640625" style="56" customWidth="1"/>
    <col min="6665" max="6665" width="2.21875" style="56" customWidth="1"/>
    <col min="6666" max="6666" width="7.21875" style="56" customWidth="1"/>
    <col min="6667" max="6667" width="4" style="56" customWidth="1"/>
    <col min="6668" max="6668" width="8" style="56" customWidth="1"/>
    <col min="6669" max="6669" width="2.109375" style="56" customWidth="1"/>
    <col min="6670" max="6670" width="9.33203125" style="56" customWidth="1"/>
    <col min="6671" max="6671" width="2" style="56" customWidth="1"/>
    <col min="6672" max="6672" width="9.33203125" style="56" customWidth="1"/>
    <col min="6673" max="6673" width="2" style="56" customWidth="1"/>
    <col min="6674" max="6674" width="9.6640625" style="56" customWidth="1"/>
    <col min="6675" max="6675" width="1.77734375" style="56" customWidth="1"/>
    <col min="6676" max="6676" width="8.6640625" style="56" customWidth="1"/>
    <col min="6677" max="6677" width="2.6640625" style="56" customWidth="1"/>
    <col min="6678" max="6678" width="9.6640625" style="56" customWidth="1"/>
    <col min="6679" max="6679" width="10.6640625" style="56" customWidth="1"/>
    <col min="6680" max="6680" width="1.6640625" style="56" customWidth="1"/>
    <col min="6681" max="6912" width="8.6640625" style="56"/>
    <col min="6913" max="6913" width="20" style="56" customWidth="1"/>
    <col min="6914" max="6914" width="9.77734375" style="56" customWidth="1"/>
    <col min="6915" max="6915" width="2" style="56" customWidth="1"/>
    <col min="6916" max="6916" width="8.6640625" style="56" customWidth="1"/>
    <col min="6917" max="6917" width="2.109375" style="56" customWidth="1"/>
    <col min="6918" max="6918" width="8.77734375" style="56" customWidth="1"/>
    <col min="6919" max="6919" width="2" style="56" customWidth="1"/>
    <col min="6920" max="6920" width="8.6640625" style="56" customWidth="1"/>
    <col min="6921" max="6921" width="2.21875" style="56" customWidth="1"/>
    <col min="6922" max="6922" width="7.21875" style="56" customWidth="1"/>
    <col min="6923" max="6923" width="4" style="56" customWidth="1"/>
    <col min="6924" max="6924" width="8" style="56" customWidth="1"/>
    <col min="6925" max="6925" width="2.109375" style="56" customWidth="1"/>
    <col min="6926" max="6926" width="9.33203125" style="56" customWidth="1"/>
    <col min="6927" max="6927" width="2" style="56" customWidth="1"/>
    <col min="6928" max="6928" width="9.33203125" style="56" customWidth="1"/>
    <col min="6929" max="6929" width="2" style="56" customWidth="1"/>
    <col min="6930" max="6930" width="9.6640625" style="56" customWidth="1"/>
    <col min="6931" max="6931" width="1.77734375" style="56" customWidth="1"/>
    <col min="6932" max="6932" width="8.6640625" style="56" customWidth="1"/>
    <col min="6933" max="6933" width="2.6640625" style="56" customWidth="1"/>
    <col min="6934" max="6934" width="9.6640625" style="56" customWidth="1"/>
    <col min="6935" max="6935" width="10.6640625" style="56" customWidth="1"/>
    <col min="6936" max="6936" width="1.6640625" style="56" customWidth="1"/>
    <col min="6937" max="7168" width="8.6640625" style="56"/>
    <col min="7169" max="7169" width="20" style="56" customWidth="1"/>
    <col min="7170" max="7170" width="9.77734375" style="56" customWidth="1"/>
    <col min="7171" max="7171" width="2" style="56" customWidth="1"/>
    <col min="7172" max="7172" width="8.6640625" style="56" customWidth="1"/>
    <col min="7173" max="7173" width="2.109375" style="56" customWidth="1"/>
    <col min="7174" max="7174" width="8.77734375" style="56" customWidth="1"/>
    <col min="7175" max="7175" width="2" style="56" customWidth="1"/>
    <col min="7176" max="7176" width="8.6640625" style="56" customWidth="1"/>
    <col min="7177" max="7177" width="2.21875" style="56" customWidth="1"/>
    <col min="7178" max="7178" width="7.21875" style="56" customWidth="1"/>
    <col min="7179" max="7179" width="4" style="56" customWidth="1"/>
    <col min="7180" max="7180" width="8" style="56" customWidth="1"/>
    <col min="7181" max="7181" width="2.109375" style="56" customWidth="1"/>
    <col min="7182" max="7182" width="9.33203125" style="56" customWidth="1"/>
    <col min="7183" max="7183" width="2" style="56" customWidth="1"/>
    <col min="7184" max="7184" width="9.33203125" style="56" customWidth="1"/>
    <col min="7185" max="7185" width="2" style="56" customWidth="1"/>
    <col min="7186" max="7186" width="9.6640625" style="56" customWidth="1"/>
    <col min="7187" max="7187" width="1.77734375" style="56" customWidth="1"/>
    <col min="7188" max="7188" width="8.6640625" style="56" customWidth="1"/>
    <col min="7189" max="7189" width="2.6640625" style="56" customWidth="1"/>
    <col min="7190" max="7190" width="9.6640625" style="56" customWidth="1"/>
    <col min="7191" max="7191" width="10.6640625" style="56" customWidth="1"/>
    <col min="7192" max="7192" width="1.6640625" style="56" customWidth="1"/>
    <col min="7193" max="7424" width="8.6640625" style="56"/>
    <col min="7425" max="7425" width="20" style="56" customWidth="1"/>
    <col min="7426" max="7426" width="9.77734375" style="56" customWidth="1"/>
    <col min="7427" max="7427" width="2" style="56" customWidth="1"/>
    <col min="7428" max="7428" width="8.6640625" style="56" customWidth="1"/>
    <col min="7429" max="7429" width="2.109375" style="56" customWidth="1"/>
    <col min="7430" max="7430" width="8.77734375" style="56" customWidth="1"/>
    <col min="7431" max="7431" width="2" style="56" customWidth="1"/>
    <col min="7432" max="7432" width="8.6640625" style="56" customWidth="1"/>
    <col min="7433" max="7433" width="2.21875" style="56" customWidth="1"/>
    <col min="7434" max="7434" width="7.21875" style="56" customWidth="1"/>
    <col min="7435" max="7435" width="4" style="56" customWidth="1"/>
    <col min="7436" max="7436" width="8" style="56" customWidth="1"/>
    <col min="7437" max="7437" width="2.109375" style="56" customWidth="1"/>
    <col min="7438" max="7438" width="9.33203125" style="56" customWidth="1"/>
    <col min="7439" max="7439" width="2" style="56" customWidth="1"/>
    <col min="7440" max="7440" width="9.33203125" style="56" customWidth="1"/>
    <col min="7441" max="7441" width="2" style="56" customWidth="1"/>
    <col min="7442" max="7442" width="9.6640625" style="56" customWidth="1"/>
    <col min="7443" max="7443" width="1.77734375" style="56" customWidth="1"/>
    <col min="7444" max="7444" width="8.6640625" style="56" customWidth="1"/>
    <col min="7445" max="7445" width="2.6640625" style="56" customWidth="1"/>
    <col min="7446" max="7446" width="9.6640625" style="56" customWidth="1"/>
    <col min="7447" max="7447" width="10.6640625" style="56" customWidth="1"/>
    <col min="7448" max="7448" width="1.6640625" style="56" customWidth="1"/>
    <col min="7449" max="7680" width="8.6640625" style="56"/>
    <col min="7681" max="7681" width="20" style="56" customWidth="1"/>
    <col min="7682" max="7682" width="9.77734375" style="56" customWidth="1"/>
    <col min="7683" max="7683" width="2" style="56" customWidth="1"/>
    <col min="7684" max="7684" width="8.6640625" style="56" customWidth="1"/>
    <col min="7685" max="7685" width="2.109375" style="56" customWidth="1"/>
    <col min="7686" max="7686" width="8.77734375" style="56" customWidth="1"/>
    <col min="7687" max="7687" width="2" style="56" customWidth="1"/>
    <col min="7688" max="7688" width="8.6640625" style="56" customWidth="1"/>
    <col min="7689" max="7689" width="2.21875" style="56" customWidth="1"/>
    <col min="7690" max="7690" width="7.21875" style="56" customWidth="1"/>
    <col min="7691" max="7691" width="4" style="56" customWidth="1"/>
    <col min="7692" max="7692" width="8" style="56" customWidth="1"/>
    <col min="7693" max="7693" width="2.109375" style="56" customWidth="1"/>
    <col min="7694" max="7694" width="9.33203125" style="56" customWidth="1"/>
    <col min="7695" max="7695" width="2" style="56" customWidth="1"/>
    <col min="7696" max="7696" width="9.33203125" style="56" customWidth="1"/>
    <col min="7697" max="7697" width="2" style="56" customWidth="1"/>
    <col min="7698" max="7698" width="9.6640625" style="56" customWidth="1"/>
    <col min="7699" max="7699" width="1.77734375" style="56" customWidth="1"/>
    <col min="7700" max="7700" width="8.6640625" style="56" customWidth="1"/>
    <col min="7701" max="7701" width="2.6640625" style="56" customWidth="1"/>
    <col min="7702" max="7702" width="9.6640625" style="56" customWidth="1"/>
    <col min="7703" max="7703" width="10.6640625" style="56" customWidth="1"/>
    <col min="7704" max="7704" width="1.6640625" style="56" customWidth="1"/>
    <col min="7705" max="7936" width="8.6640625" style="56"/>
    <col min="7937" max="7937" width="20" style="56" customWidth="1"/>
    <col min="7938" max="7938" width="9.77734375" style="56" customWidth="1"/>
    <col min="7939" max="7939" width="2" style="56" customWidth="1"/>
    <col min="7940" max="7940" width="8.6640625" style="56" customWidth="1"/>
    <col min="7941" max="7941" width="2.109375" style="56" customWidth="1"/>
    <col min="7942" max="7942" width="8.77734375" style="56" customWidth="1"/>
    <col min="7943" max="7943" width="2" style="56" customWidth="1"/>
    <col min="7944" max="7944" width="8.6640625" style="56" customWidth="1"/>
    <col min="7945" max="7945" width="2.21875" style="56" customWidth="1"/>
    <col min="7946" max="7946" width="7.21875" style="56" customWidth="1"/>
    <col min="7947" max="7947" width="4" style="56" customWidth="1"/>
    <col min="7948" max="7948" width="8" style="56" customWidth="1"/>
    <col min="7949" max="7949" width="2.109375" style="56" customWidth="1"/>
    <col min="7950" max="7950" width="9.33203125" style="56" customWidth="1"/>
    <col min="7951" max="7951" width="2" style="56" customWidth="1"/>
    <col min="7952" max="7952" width="9.33203125" style="56" customWidth="1"/>
    <col min="7953" max="7953" width="2" style="56" customWidth="1"/>
    <col min="7954" max="7954" width="9.6640625" style="56" customWidth="1"/>
    <col min="7955" max="7955" width="1.77734375" style="56" customWidth="1"/>
    <col min="7956" max="7956" width="8.6640625" style="56" customWidth="1"/>
    <col min="7957" max="7957" width="2.6640625" style="56" customWidth="1"/>
    <col min="7958" max="7958" width="9.6640625" style="56" customWidth="1"/>
    <col min="7959" max="7959" width="10.6640625" style="56" customWidth="1"/>
    <col min="7960" max="7960" width="1.6640625" style="56" customWidth="1"/>
    <col min="7961" max="8192" width="8.6640625" style="56"/>
    <col min="8193" max="8193" width="20" style="56" customWidth="1"/>
    <col min="8194" max="8194" width="9.77734375" style="56" customWidth="1"/>
    <col min="8195" max="8195" width="2" style="56" customWidth="1"/>
    <col min="8196" max="8196" width="8.6640625" style="56" customWidth="1"/>
    <col min="8197" max="8197" width="2.109375" style="56" customWidth="1"/>
    <col min="8198" max="8198" width="8.77734375" style="56" customWidth="1"/>
    <col min="8199" max="8199" width="2" style="56" customWidth="1"/>
    <col min="8200" max="8200" width="8.6640625" style="56" customWidth="1"/>
    <col min="8201" max="8201" width="2.21875" style="56" customWidth="1"/>
    <col min="8202" max="8202" width="7.21875" style="56" customWidth="1"/>
    <col min="8203" max="8203" width="4" style="56" customWidth="1"/>
    <col min="8204" max="8204" width="8" style="56" customWidth="1"/>
    <col min="8205" max="8205" width="2.109375" style="56" customWidth="1"/>
    <col min="8206" max="8206" width="9.33203125" style="56" customWidth="1"/>
    <col min="8207" max="8207" width="2" style="56" customWidth="1"/>
    <col min="8208" max="8208" width="9.33203125" style="56" customWidth="1"/>
    <col min="8209" max="8209" width="2" style="56" customWidth="1"/>
    <col min="8210" max="8210" width="9.6640625" style="56" customWidth="1"/>
    <col min="8211" max="8211" width="1.77734375" style="56" customWidth="1"/>
    <col min="8212" max="8212" width="8.6640625" style="56" customWidth="1"/>
    <col min="8213" max="8213" width="2.6640625" style="56" customWidth="1"/>
    <col min="8214" max="8214" width="9.6640625" style="56" customWidth="1"/>
    <col min="8215" max="8215" width="10.6640625" style="56" customWidth="1"/>
    <col min="8216" max="8216" width="1.6640625" style="56" customWidth="1"/>
    <col min="8217" max="8448" width="8.6640625" style="56"/>
    <col min="8449" max="8449" width="20" style="56" customWidth="1"/>
    <col min="8450" max="8450" width="9.77734375" style="56" customWidth="1"/>
    <col min="8451" max="8451" width="2" style="56" customWidth="1"/>
    <col min="8452" max="8452" width="8.6640625" style="56" customWidth="1"/>
    <col min="8453" max="8453" width="2.109375" style="56" customWidth="1"/>
    <col min="8454" max="8454" width="8.77734375" style="56" customWidth="1"/>
    <col min="8455" max="8455" width="2" style="56" customWidth="1"/>
    <col min="8456" max="8456" width="8.6640625" style="56" customWidth="1"/>
    <col min="8457" max="8457" width="2.21875" style="56" customWidth="1"/>
    <col min="8458" max="8458" width="7.21875" style="56" customWidth="1"/>
    <col min="8459" max="8459" width="4" style="56" customWidth="1"/>
    <col min="8460" max="8460" width="8" style="56" customWidth="1"/>
    <col min="8461" max="8461" width="2.109375" style="56" customWidth="1"/>
    <col min="8462" max="8462" width="9.33203125" style="56" customWidth="1"/>
    <col min="8463" max="8463" width="2" style="56" customWidth="1"/>
    <col min="8464" max="8464" width="9.33203125" style="56" customWidth="1"/>
    <col min="8465" max="8465" width="2" style="56" customWidth="1"/>
    <col min="8466" max="8466" width="9.6640625" style="56" customWidth="1"/>
    <col min="8467" max="8467" width="1.77734375" style="56" customWidth="1"/>
    <col min="8468" max="8468" width="8.6640625" style="56" customWidth="1"/>
    <col min="8469" max="8469" width="2.6640625" style="56" customWidth="1"/>
    <col min="8470" max="8470" width="9.6640625" style="56" customWidth="1"/>
    <col min="8471" max="8471" width="10.6640625" style="56" customWidth="1"/>
    <col min="8472" max="8472" width="1.6640625" style="56" customWidth="1"/>
    <col min="8473" max="8704" width="8.6640625" style="56"/>
    <col min="8705" max="8705" width="20" style="56" customWidth="1"/>
    <col min="8706" max="8706" width="9.77734375" style="56" customWidth="1"/>
    <col min="8707" max="8707" width="2" style="56" customWidth="1"/>
    <col min="8708" max="8708" width="8.6640625" style="56" customWidth="1"/>
    <col min="8709" max="8709" width="2.109375" style="56" customWidth="1"/>
    <col min="8710" max="8710" width="8.77734375" style="56" customWidth="1"/>
    <col min="8711" max="8711" width="2" style="56" customWidth="1"/>
    <col min="8712" max="8712" width="8.6640625" style="56" customWidth="1"/>
    <col min="8713" max="8713" width="2.21875" style="56" customWidth="1"/>
    <col min="8714" max="8714" width="7.21875" style="56" customWidth="1"/>
    <col min="8715" max="8715" width="4" style="56" customWidth="1"/>
    <col min="8716" max="8716" width="8" style="56" customWidth="1"/>
    <col min="8717" max="8717" width="2.109375" style="56" customWidth="1"/>
    <col min="8718" max="8718" width="9.33203125" style="56" customWidth="1"/>
    <col min="8719" max="8719" width="2" style="56" customWidth="1"/>
    <col min="8720" max="8720" width="9.33203125" style="56" customWidth="1"/>
    <col min="8721" max="8721" width="2" style="56" customWidth="1"/>
    <col min="8722" max="8722" width="9.6640625" style="56" customWidth="1"/>
    <col min="8723" max="8723" width="1.77734375" style="56" customWidth="1"/>
    <col min="8724" max="8724" width="8.6640625" style="56" customWidth="1"/>
    <col min="8725" max="8725" width="2.6640625" style="56" customWidth="1"/>
    <col min="8726" max="8726" width="9.6640625" style="56" customWidth="1"/>
    <col min="8727" max="8727" width="10.6640625" style="56" customWidth="1"/>
    <col min="8728" max="8728" width="1.6640625" style="56" customWidth="1"/>
    <col min="8729" max="8960" width="8.6640625" style="56"/>
    <col min="8961" max="8961" width="20" style="56" customWidth="1"/>
    <col min="8962" max="8962" width="9.77734375" style="56" customWidth="1"/>
    <col min="8963" max="8963" width="2" style="56" customWidth="1"/>
    <col min="8964" max="8964" width="8.6640625" style="56" customWidth="1"/>
    <col min="8965" max="8965" width="2.109375" style="56" customWidth="1"/>
    <col min="8966" max="8966" width="8.77734375" style="56" customWidth="1"/>
    <col min="8967" max="8967" width="2" style="56" customWidth="1"/>
    <col min="8968" max="8968" width="8.6640625" style="56" customWidth="1"/>
    <col min="8969" max="8969" width="2.21875" style="56" customWidth="1"/>
    <col min="8970" max="8970" width="7.21875" style="56" customWidth="1"/>
    <col min="8971" max="8971" width="4" style="56" customWidth="1"/>
    <col min="8972" max="8972" width="8" style="56" customWidth="1"/>
    <col min="8973" max="8973" width="2.109375" style="56" customWidth="1"/>
    <col min="8974" max="8974" width="9.33203125" style="56" customWidth="1"/>
    <col min="8975" max="8975" width="2" style="56" customWidth="1"/>
    <col min="8976" max="8976" width="9.33203125" style="56" customWidth="1"/>
    <col min="8977" max="8977" width="2" style="56" customWidth="1"/>
    <col min="8978" max="8978" width="9.6640625" style="56" customWidth="1"/>
    <col min="8979" max="8979" width="1.77734375" style="56" customWidth="1"/>
    <col min="8980" max="8980" width="8.6640625" style="56" customWidth="1"/>
    <col min="8981" max="8981" width="2.6640625" style="56" customWidth="1"/>
    <col min="8982" max="8982" width="9.6640625" style="56" customWidth="1"/>
    <col min="8983" max="8983" width="10.6640625" style="56" customWidth="1"/>
    <col min="8984" max="8984" width="1.6640625" style="56" customWidth="1"/>
    <col min="8985" max="9216" width="8.6640625" style="56"/>
    <col min="9217" max="9217" width="20" style="56" customWidth="1"/>
    <col min="9218" max="9218" width="9.77734375" style="56" customWidth="1"/>
    <col min="9219" max="9219" width="2" style="56" customWidth="1"/>
    <col min="9220" max="9220" width="8.6640625" style="56" customWidth="1"/>
    <col min="9221" max="9221" width="2.109375" style="56" customWidth="1"/>
    <col min="9222" max="9222" width="8.77734375" style="56" customWidth="1"/>
    <col min="9223" max="9223" width="2" style="56" customWidth="1"/>
    <col min="9224" max="9224" width="8.6640625" style="56" customWidth="1"/>
    <col min="9225" max="9225" width="2.21875" style="56" customWidth="1"/>
    <col min="9226" max="9226" width="7.21875" style="56" customWidth="1"/>
    <col min="9227" max="9227" width="4" style="56" customWidth="1"/>
    <col min="9228" max="9228" width="8" style="56" customWidth="1"/>
    <col min="9229" max="9229" width="2.109375" style="56" customWidth="1"/>
    <col min="9230" max="9230" width="9.33203125" style="56" customWidth="1"/>
    <col min="9231" max="9231" width="2" style="56" customWidth="1"/>
    <col min="9232" max="9232" width="9.33203125" style="56" customWidth="1"/>
    <col min="9233" max="9233" width="2" style="56" customWidth="1"/>
    <col min="9234" max="9234" width="9.6640625" style="56" customWidth="1"/>
    <col min="9235" max="9235" width="1.77734375" style="56" customWidth="1"/>
    <col min="9236" max="9236" width="8.6640625" style="56" customWidth="1"/>
    <col min="9237" max="9237" width="2.6640625" style="56" customWidth="1"/>
    <col min="9238" max="9238" width="9.6640625" style="56" customWidth="1"/>
    <col min="9239" max="9239" width="10.6640625" style="56" customWidth="1"/>
    <col min="9240" max="9240" width="1.6640625" style="56" customWidth="1"/>
    <col min="9241" max="9472" width="8.6640625" style="56"/>
    <col min="9473" max="9473" width="20" style="56" customWidth="1"/>
    <col min="9474" max="9474" width="9.77734375" style="56" customWidth="1"/>
    <col min="9475" max="9475" width="2" style="56" customWidth="1"/>
    <col min="9476" max="9476" width="8.6640625" style="56" customWidth="1"/>
    <col min="9477" max="9477" width="2.109375" style="56" customWidth="1"/>
    <col min="9478" max="9478" width="8.77734375" style="56" customWidth="1"/>
    <col min="9479" max="9479" width="2" style="56" customWidth="1"/>
    <col min="9480" max="9480" width="8.6640625" style="56" customWidth="1"/>
    <col min="9481" max="9481" width="2.21875" style="56" customWidth="1"/>
    <col min="9482" max="9482" width="7.21875" style="56" customWidth="1"/>
    <col min="9483" max="9483" width="4" style="56" customWidth="1"/>
    <col min="9484" max="9484" width="8" style="56" customWidth="1"/>
    <col min="9485" max="9485" width="2.109375" style="56" customWidth="1"/>
    <col min="9486" max="9486" width="9.33203125" style="56" customWidth="1"/>
    <col min="9487" max="9487" width="2" style="56" customWidth="1"/>
    <col min="9488" max="9488" width="9.33203125" style="56" customWidth="1"/>
    <col min="9489" max="9489" width="2" style="56" customWidth="1"/>
    <col min="9490" max="9490" width="9.6640625" style="56" customWidth="1"/>
    <col min="9491" max="9491" width="1.77734375" style="56" customWidth="1"/>
    <col min="9492" max="9492" width="8.6640625" style="56" customWidth="1"/>
    <col min="9493" max="9493" width="2.6640625" style="56" customWidth="1"/>
    <col min="9494" max="9494" width="9.6640625" style="56" customWidth="1"/>
    <col min="9495" max="9495" width="10.6640625" style="56" customWidth="1"/>
    <col min="9496" max="9496" width="1.6640625" style="56" customWidth="1"/>
    <col min="9497" max="9728" width="8.6640625" style="56"/>
    <col min="9729" max="9729" width="20" style="56" customWidth="1"/>
    <col min="9730" max="9730" width="9.77734375" style="56" customWidth="1"/>
    <col min="9731" max="9731" width="2" style="56" customWidth="1"/>
    <col min="9732" max="9732" width="8.6640625" style="56" customWidth="1"/>
    <col min="9733" max="9733" width="2.109375" style="56" customWidth="1"/>
    <col min="9734" max="9734" width="8.77734375" style="56" customWidth="1"/>
    <col min="9735" max="9735" width="2" style="56" customWidth="1"/>
    <col min="9736" max="9736" width="8.6640625" style="56" customWidth="1"/>
    <col min="9737" max="9737" width="2.21875" style="56" customWidth="1"/>
    <col min="9738" max="9738" width="7.21875" style="56" customWidth="1"/>
    <col min="9739" max="9739" width="4" style="56" customWidth="1"/>
    <col min="9740" max="9740" width="8" style="56" customWidth="1"/>
    <col min="9741" max="9741" width="2.109375" style="56" customWidth="1"/>
    <col min="9742" max="9742" width="9.33203125" style="56" customWidth="1"/>
    <col min="9743" max="9743" width="2" style="56" customWidth="1"/>
    <col min="9744" max="9744" width="9.33203125" style="56" customWidth="1"/>
    <col min="9745" max="9745" width="2" style="56" customWidth="1"/>
    <col min="9746" max="9746" width="9.6640625" style="56" customWidth="1"/>
    <col min="9747" max="9747" width="1.77734375" style="56" customWidth="1"/>
    <col min="9748" max="9748" width="8.6640625" style="56" customWidth="1"/>
    <col min="9749" max="9749" width="2.6640625" style="56" customWidth="1"/>
    <col min="9750" max="9750" width="9.6640625" style="56" customWidth="1"/>
    <col min="9751" max="9751" width="10.6640625" style="56" customWidth="1"/>
    <col min="9752" max="9752" width="1.6640625" style="56" customWidth="1"/>
    <col min="9753" max="9984" width="8.6640625" style="56"/>
    <col min="9985" max="9985" width="20" style="56" customWidth="1"/>
    <col min="9986" max="9986" width="9.77734375" style="56" customWidth="1"/>
    <col min="9987" max="9987" width="2" style="56" customWidth="1"/>
    <col min="9988" max="9988" width="8.6640625" style="56" customWidth="1"/>
    <col min="9989" max="9989" width="2.109375" style="56" customWidth="1"/>
    <col min="9990" max="9990" width="8.77734375" style="56" customWidth="1"/>
    <col min="9991" max="9991" width="2" style="56" customWidth="1"/>
    <col min="9992" max="9992" width="8.6640625" style="56" customWidth="1"/>
    <col min="9993" max="9993" width="2.21875" style="56" customWidth="1"/>
    <col min="9994" max="9994" width="7.21875" style="56" customWidth="1"/>
    <col min="9995" max="9995" width="4" style="56" customWidth="1"/>
    <col min="9996" max="9996" width="8" style="56" customWidth="1"/>
    <col min="9997" max="9997" width="2.109375" style="56" customWidth="1"/>
    <col min="9998" max="9998" width="9.33203125" style="56" customWidth="1"/>
    <col min="9999" max="9999" width="2" style="56" customWidth="1"/>
    <col min="10000" max="10000" width="9.33203125" style="56" customWidth="1"/>
    <col min="10001" max="10001" width="2" style="56" customWidth="1"/>
    <col min="10002" max="10002" width="9.6640625" style="56" customWidth="1"/>
    <col min="10003" max="10003" width="1.77734375" style="56" customWidth="1"/>
    <col min="10004" max="10004" width="8.6640625" style="56" customWidth="1"/>
    <col min="10005" max="10005" width="2.6640625" style="56" customWidth="1"/>
    <col min="10006" max="10006" width="9.6640625" style="56" customWidth="1"/>
    <col min="10007" max="10007" width="10.6640625" style="56" customWidth="1"/>
    <col min="10008" max="10008" width="1.6640625" style="56" customWidth="1"/>
    <col min="10009" max="10240" width="8.6640625" style="56"/>
    <col min="10241" max="10241" width="20" style="56" customWidth="1"/>
    <col min="10242" max="10242" width="9.77734375" style="56" customWidth="1"/>
    <col min="10243" max="10243" width="2" style="56" customWidth="1"/>
    <col min="10244" max="10244" width="8.6640625" style="56" customWidth="1"/>
    <col min="10245" max="10245" width="2.109375" style="56" customWidth="1"/>
    <col min="10246" max="10246" width="8.77734375" style="56" customWidth="1"/>
    <col min="10247" max="10247" width="2" style="56" customWidth="1"/>
    <col min="10248" max="10248" width="8.6640625" style="56" customWidth="1"/>
    <col min="10249" max="10249" width="2.21875" style="56" customWidth="1"/>
    <col min="10250" max="10250" width="7.21875" style="56" customWidth="1"/>
    <col min="10251" max="10251" width="4" style="56" customWidth="1"/>
    <col min="10252" max="10252" width="8" style="56" customWidth="1"/>
    <col min="10253" max="10253" width="2.109375" style="56" customWidth="1"/>
    <col min="10254" max="10254" width="9.33203125" style="56" customWidth="1"/>
    <col min="10255" max="10255" width="2" style="56" customWidth="1"/>
    <col min="10256" max="10256" width="9.33203125" style="56" customWidth="1"/>
    <col min="10257" max="10257" width="2" style="56" customWidth="1"/>
    <col min="10258" max="10258" width="9.6640625" style="56" customWidth="1"/>
    <col min="10259" max="10259" width="1.77734375" style="56" customWidth="1"/>
    <col min="10260" max="10260" width="8.6640625" style="56" customWidth="1"/>
    <col min="10261" max="10261" width="2.6640625" style="56" customWidth="1"/>
    <col min="10262" max="10262" width="9.6640625" style="56" customWidth="1"/>
    <col min="10263" max="10263" width="10.6640625" style="56" customWidth="1"/>
    <col min="10264" max="10264" width="1.6640625" style="56" customWidth="1"/>
    <col min="10265" max="10496" width="8.6640625" style="56"/>
    <col min="10497" max="10497" width="20" style="56" customWidth="1"/>
    <col min="10498" max="10498" width="9.77734375" style="56" customWidth="1"/>
    <col min="10499" max="10499" width="2" style="56" customWidth="1"/>
    <col min="10500" max="10500" width="8.6640625" style="56" customWidth="1"/>
    <col min="10501" max="10501" width="2.109375" style="56" customWidth="1"/>
    <col min="10502" max="10502" width="8.77734375" style="56" customWidth="1"/>
    <col min="10503" max="10503" width="2" style="56" customWidth="1"/>
    <col min="10504" max="10504" width="8.6640625" style="56" customWidth="1"/>
    <col min="10505" max="10505" width="2.21875" style="56" customWidth="1"/>
    <col min="10506" max="10506" width="7.21875" style="56" customWidth="1"/>
    <col min="10507" max="10507" width="4" style="56" customWidth="1"/>
    <col min="10508" max="10508" width="8" style="56" customWidth="1"/>
    <col min="10509" max="10509" width="2.109375" style="56" customWidth="1"/>
    <col min="10510" max="10510" width="9.33203125" style="56" customWidth="1"/>
    <col min="10511" max="10511" width="2" style="56" customWidth="1"/>
    <col min="10512" max="10512" width="9.33203125" style="56" customWidth="1"/>
    <col min="10513" max="10513" width="2" style="56" customWidth="1"/>
    <col min="10514" max="10514" width="9.6640625" style="56" customWidth="1"/>
    <col min="10515" max="10515" width="1.77734375" style="56" customWidth="1"/>
    <col min="10516" max="10516" width="8.6640625" style="56" customWidth="1"/>
    <col min="10517" max="10517" width="2.6640625" style="56" customWidth="1"/>
    <col min="10518" max="10518" width="9.6640625" style="56" customWidth="1"/>
    <col min="10519" max="10519" width="10.6640625" style="56" customWidth="1"/>
    <col min="10520" max="10520" width="1.6640625" style="56" customWidth="1"/>
    <col min="10521" max="10752" width="8.6640625" style="56"/>
    <col min="10753" max="10753" width="20" style="56" customWidth="1"/>
    <col min="10754" max="10754" width="9.77734375" style="56" customWidth="1"/>
    <col min="10755" max="10755" width="2" style="56" customWidth="1"/>
    <col min="10756" max="10756" width="8.6640625" style="56" customWidth="1"/>
    <col min="10757" max="10757" width="2.109375" style="56" customWidth="1"/>
    <col min="10758" max="10758" width="8.77734375" style="56" customWidth="1"/>
    <col min="10759" max="10759" width="2" style="56" customWidth="1"/>
    <col min="10760" max="10760" width="8.6640625" style="56" customWidth="1"/>
    <col min="10761" max="10761" width="2.21875" style="56" customWidth="1"/>
    <col min="10762" max="10762" width="7.21875" style="56" customWidth="1"/>
    <col min="10763" max="10763" width="4" style="56" customWidth="1"/>
    <col min="10764" max="10764" width="8" style="56" customWidth="1"/>
    <col min="10765" max="10765" width="2.109375" style="56" customWidth="1"/>
    <col min="10766" max="10766" width="9.33203125" style="56" customWidth="1"/>
    <col min="10767" max="10767" width="2" style="56" customWidth="1"/>
    <col min="10768" max="10768" width="9.33203125" style="56" customWidth="1"/>
    <col min="10769" max="10769" width="2" style="56" customWidth="1"/>
    <col min="10770" max="10770" width="9.6640625" style="56" customWidth="1"/>
    <col min="10771" max="10771" width="1.77734375" style="56" customWidth="1"/>
    <col min="10772" max="10772" width="8.6640625" style="56" customWidth="1"/>
    <col min="10773" max="10773" width="2.6640625" style="56" customWidth="1"/>
    <col min="10774" max="10774" width="9.6640625" style="56" customWidth="1"/>
    <col min="10775" max="10775" width="10.6640625" style="56" customWidth="1"/>
    <col min="10776" max="10776" width="1.6640625" style="56" customWidth="1"/>
    <col min="10777" max="11008" width="8.6640625" style="56"/>
    <col min="11009" max="11009" width="20" style="56" customWidth="1"/>
    <col min="11010" max="11010" width="9.77734375" style="56" customWidth="1"/>
    <col min="11011" max="11011" width="2" style="56" customWidth="1"/>
    <col min="11012" max="11012" width="8.6640625" style="56" customWidth="1"/>
    <col min="11013" max="11013" width="2.109375" style="56" customWidth="1"/>
    <col min="11014" max="11014" width="8.77734375" style="56" customWidth="1"/>
    <col min="11015" max="11015" width="2" style="56" customWidth="1"/>
    <col min="11016" max="11016" width="8.6640625" style="56" customWidth="1"/>
    <col min="11017" max="11017" width="2.21875" style="56" customWidth="1"/>
    <col min="11018" max="11018" width="7.21875" style="56" customWidth="1"/>
    <col min="11019" max="11019" width="4" style="56" customWidth="1"/>
    <col min="11020" max="11020" width="8" style="56" customWidth="1"/>
    <col min="11021" max="11021" width="2.109375" style="56" customWidth="1"/>
    <col min="11022" max="11022" width="9.33203125" style="56" customWidth="1"/>
    <col min="11023" max="11023" width="2" style="56" customWidth="1"/>
    <col min="11024" max="11024" width="9.33203125" style="56" customWidth="1"/>
    <col min="11025" max="11025" width="2" style="56" customWidth="1"/>
    <col min="11026" max="11026" width="9.6640625" style="56" customWidth="1"/>
    <col min="11027" max="11027" width="1.77734375" style="56" customWidth="1"/>
    <col min="11028" max="11028" width="8.6640625" style="56" customWidth="1"/>
    <col min="11029" max="11029" width="2.6640625" style="56" customWidth="1"/>
    <col min="11030" max="11030" width="9.6640625" style="56" customWidth="1"/>
    <col min="11031" max="11031" width="10.6640625" style="56" customWidth="1"/>
    <col min="11032" max="11032" width="1.6640625" style="56" customWidth="1"/>
    <col min="11033" max="11264" width="8.6640625" style="56"/>
    <col min="11265" max="11265" width="20" style="56" customWidth="1"/>
    <col min="11266" max="11266" width="9.77734375" style="56" customWidth="1"/>
    <col min="11267" max="11267" width="2" style="56" customWidth="1"/>
    <col min="11268" max="11268" width="8.6640625" style="56" customWidth="1"/>
    <col min="11269" max="11269" width="2.109375" style="56" customWidth="1"/>
    <col min="11270" max="11270" width="8.77734375" style="56" customWidth="1"/>
    <col min="11271" max="11271" width="2" style="56" customWidth="1"/>
    <col min="11272" max="11272" width="8.6640625" style="56" customWidth="1"/>
    <col min="11273" max="11273" width="2.21875" style="56" customWidth="1"/>
    <col min="11274" max="11274" width="7.21875" style="56" customWidth="1"/>
    <col min="11275" max="11275" width="4" style="56" customWidth="1"/>
    <col min="11276" max="11276" width="8" style="56" customWidth="1"/>
    <col min="11277" max="11277" width="2.109375" style="56" customWidth="1"/>
    <col min="11278" max="11278" width="9.33203125" style="56" customWidth="1"/>
    <col min="11279" max="11279" width="2" style="56" customWidth="1"/>
    <col min="11280" max="11280" width="9.33203125" style="56" customWidth="1"/>
    <col min="11281" max="11281" width="2" style="56" customWidth="1"/>
    <col min="11282" max="11282" width="9.6640625" style="56" customWidth="1"/>
    <col min="11283" max="11283" width="1.77734375" style="56" customWidth="1"/>
    <col min="11284" max="11284" width="8.6640625" style="56" customWidth="1"/>
    <col min="11285" max="11285" width="2.6640625" style="56" customWidth="1"/>
    <col min="11286" max="11286" width="9.6640625" style="56" customWidth="1"/>
    <col min="11287" max="11287" width="10.6640625" style="56" customWidth="1"/>
    <col min="11288" max="11288" width="1.6640625" style="56" customWidth="1"/>
    <col min="11289" max="11520" width="8.6640625" style="56"/>
    <col min="11521" max="11521" width="20" style="56" customWidth="1"/>
    <col min="11522" max="11522" width="9.77734375" style="56" customWidth="1"/>
    <col min="11523" max="11523" width="2" style="56" customWidth="1"/>
    <col min="11524" max="11524" width="8.6640625" style="56" customWidth="1"/>
    <col min="11525" max="11525" width="2.109375" style="56" customWidth="1"/>
    <col min="11526" max="11526" width="8.77734375" style="56" customWidth="1"/>
    <col min="11527" max="11527" width="2" style="56" customWidth="1"/>
    <col min="11528" max="11528" width="8.6640625" style="56" customWidth="1"/>
    <col min="11529" max="11529" width="2.21875" style="56" customWidth="1"/>
    <col min="11530" max="11530" width="7.21875" style="56" customWidth="1"/>
    <col min="11531" max="11531" width="4" style="56" customWidth="1"/>
    <col min="11532" max="11532" width="8" style="56" customWidth="1"/>
    <col min="11533" max="11533" width="2.109375" style="56" customWidth="1"/>
    <col min="11534" max="11534" width="9.33203125" style="56" customWidth="1"/>
    <col min="11535" max="11535" width="2" style="56" customWidth="1"/>
    <col min="11536" max="11536" width="9.33203125" style="56" customWidth="1"/>
    <col min="11537" max="11537" width="2" style="56" customWidth="1"/>
    <col min="11538" max="11538" width="9.6640625" style="56" customWidth="1"/>
    <col min="11539" max="11539" width="1.77734375" style="56" customWidth="1"/>
    <col min="11540" max="11540" width="8.6640625" style="56" customWidth="1"/>
    <col min="11541" max="11541" width="2.6640625" style="56" customWidth="1"/>
    <col min="11542" max="11542" width="9.6640625" style="56" customWidth="1"/>
    <col min="11543" max="11543" width="10.6640625" style="56" customWidth="1"/>
    <col min="11544" max="11544" width="1.6640625" style="56" customWidth="1"/>
    <col min="11545" max="11776" width="8.6640625" style="56"/>
    <col min="11777" max="11777" width="20" style="56" customWidth="1"/>
    <col min="11778" max="11778" width="9.77734375" style="56" customWidth="1"/>
    <col min="11779" max="11779" width="2" style="56" customWidth="1"/>
    <col min="11780" max="11780" width="8.6640625" style="56" customWidth="1"/>
    <col min="11781" max="11781" width="2.109375" style="56" customWidth="1"/>
    <col min="11782" max="11782" width="8.77734375" style="56" customWidth="1"/>
    <col min="11783" max="11783" width="2" style="56" customWidth="1"/>
    <col min="11784" max="11784" width="8.6640625" style="56" customWidth="1"/>
    <col min="11785" max="11785" width="2.21875" style="56" customWidth="1"/>
    <col min="11786" max="11786" width="7.21875" style="56" customWidth="1"/>
    <col min="11787" max="11787" width="4" style="56" customWidth="1"/>
    <col min="11788" max="11788" width="8" style="56" customWidth="1"/>
    <col min="11789" max="11789" width="2.109375" style="56" customWidth="1"/>
    <col min="11790" max="11790" width="9.33203125" style="56" customWidth="1"/>
    <col min="11791" max="11791" width="2" style="56" customWidth="1"/>
    <col min="11792" max="11792" width="9.33203125" style="56" customWidth="1"/>
    <col min="11793" max="11793" width="2" style="56" customWidth="1"/>
    <col min="11794" max="11794" width="9.6640625" style="56" customWidth="1"/>
    <col min="11795" max="11795" width="1.77734375" style="56" customWidth="1"/>
    <col min="11796" max="11796" width="8.6640625" style="56" customWidth="1"/>
    <col min="11797" max="11797" width="2.6640625" style="56" customWidth="1"/>
    <col min="11798" max="11798" width="9.6640625" style="56" customWidth="1"/>
    <col min="11799" max="11799" width="10.6640625" style="56" customWidth="1"/>
    <col min="11800" max="11800" width="1.6640625" style="56" customWidth="1"/>
    <col min="11801" max="12032" width="8.6640625" style="56"/>
    <col min="12033" max="12033" width="20" style="56" customWidth="1"/>
    <col min="12034" max="12034" width="9.77734375" style="56" customWidth="1"/>
    <col min="12035" max="12035" width="2" style="56" customWidth="1"/>
    <col min="12036" max="12036" width="8.6640625" style="56" customWidth="1"/>
    <col min="12037" max="12037" width="2.109375" style="56" customWidth="1"/>
    <col min="12038" max="12038" width="8.77734375" style="56" customWidth="1"/>
    <col min="12039" max="12039" width="2" style="56" customWidth="1"/>
    <col min="12040" max="12040" width="8.6640625" style="56" customWidth="1"/>
    <col min="12041" max="12041" width="2.21875" style="56" customWidth="1"/>
    <col min="12042" max="12042" width="7.21875" style="56" customWidth="1"/>
    <col min="12043" max="12043" width="4" style="56" customWidth="1"/>
    <col min="12044" max="12044" width="8" style="56" customWidth="1"/>
    <col min="12045" max="12045" width="2.109375" style="56" customWidth="1"/>
    <col min="12046" max="12046" width="9.33203125" style="56" customWidth="1"/>
    <col min="12047" max="12047" width="2" style="56" customWidth="1"/>
    <col min="12048" max="12048" width="9.33203125" style="56" customWidth="1"/>
    <col min="12049" max="12049" width="2" style="56" customWidth="1"/>
    <col min="12050" max="12050" width="9.6640625" style="56" customWidth="1"/>
    <col min="12051" max="12051" width="1.77734375" style="56" customWidth="1"/>
    <col min="12052" max="12052" width="8.6640625" style="56" customWidth="1"/>
    <col min="12053" max="12053" width="2.6640625" style="56" customWidth="1"/>
    <col min="12054" max="12054" width="9.6640625" style="56" customWidth="1"/>
    <col min="12055" max="12055" width="10.6640625" style="56" customWidth="1"/>
    <col min="12056" max="12056" width="1.6640625" style="56" customWidth="1"/>
    <col min="12057" max="12288" width="8.6640625" style="56"/>
    <col min="12289" max="12289" width="20" style="56" customWidth="1"/>
    <col min="12290" max="12290" width="9.77734375" style="56" customWidth="1"/>
    <col min="12291" max="12291" width="2" style="56" customWidth="1"/>
    <col min="12292" max="12292" width="8.6640625" style="56" customWidth="1"/>
    <col min="12293" max="12293" width="2.109375" style="56" customWidth="1"/>
    <col min="12294" max="12294" width="8.77734375" style="56" customWidth="1"/>
    <col min="12295" max="12295" width="2" style="56" customWidth="1"/>
    <col min="12296" max="12296" width="8.6640625" style="56" customWidth="1"/>
    <col min="12297" max="12297" width="2.21875" style="56" customWidth="1"/>
    <col min="12298" max="12298" width="7.21875" style="56" customWidth="1"/>
    <col min="12299" max="12299" width="4" style="56" customWidth="1"/>
    <col min="12300" max="12300" width="8" style="56" customWidth="1"/>
    <col min="12301" max="12301" width="2.109375" style="56" customWidth="1"/>
    <col min="12302" max="12302" width="9.33203125" style="56" customWidth="1"/>
    <col min="12303" max="12303" width="2" style="56" customWidth="1"/>
    <col min="12304" max="12304" width="9.33203125" style="56" customWidth="1"/>
    <col min="12305" max="12305" width="2" style="56" customWidth="1"/>
    <col min="12306" max="12306" width="9.6640625" style="56" customWidth="1"/>
    <col min="12307" max="12307" width="1.77734375" style="56" customWidth="1"/>
    <col min="12308" max="12308" width="8.6640625" style="56" customWidth="1"/>
    <col min="12309" max="12309" width="2.6640625" style="56" customWidth="1"/>
    <col min="12310" max="12310" width="9.6640625" style="56" customWidth="1"/>
    <col min="12311" max="12311" width="10.6640625" style="56" customWidth="1"/>
    <col min="12312" max="12312" width="1.6640625" style="56" customWidth="1"/>
    <col min="12313" max="12544" width="8.6640625" style="56"/>
    <col min="12545" max="12545" width="20" style="56" customWidth="1"/>
    <col min="12546" max="12546" width="9.77734375" style="56" customWidth="1"/>
    <col min="12547" max="12547" width="2" style="56" customWidth="1"/>
    <col min="12548" max="12548" width="8.6640625" style="56" customWidth="1"/>
    <col min="12549" max="12549" width="2.109375" style="56" customWidth="1"/>
    <col min="12550" max="12550" width="8.77734375" style="56" customWidth="1"/>
    <col min="12551" max="12551" width="2" style="56" customWidth="1"/>
    <col min="12552" max="12552" width="8.6640625" style="56" customWidth="1"/>
    <col min="12553" max="12553" width="2.21875" style="56" customWidth="1"/>
    <col min="12554" max="12554" width="7.21875" style="56" customWidth="1"/>
    <col min="12555" max="12555" width="4" style="56" customWidth="1"/>
    <col min="12556" max="12556" width="8" style="56" customWidth="1"/>
    <col min="12557" max="12557" width="2.109375" style="56" customWidth="1"/>
    <col min="12558" max="12558" width="9.33203125" style="56" customWidth="1"/>
    <col min="12559" max="12559" width="2" style="56" customWidth="1"/>
    <col min="12560" max="12560" width="9.33203125" style="56" customWidth="1"/>
    <col min="12561" max="12561" width="2" style="56" customWidth="1"/>
    <col min="12562" max="12562" width="9.6640625" style="56" customWidth="1"/>
    <col min="12563" max="12563" width="1.77734375" style="56" customWidth="1"/>
    <col min="12564" max="12564" width="8.6640625" style="56" customWidth="1"/>
    <col min="12565" max="12565" width="2.6640625" style="56" customWidth="1"/>
    <col min="12566" max="12566" width="9.6640625" style="56" customWidth="1"/>
    <col min="12567" max="12567" width="10.6640625" style="56" customWidth="1"/>
    <col min="12568" max="12568" width="1.6640625" style="56" customWidth="1"/>
    <col min="12569" max="12800" width="8.6640625" style="56"/>
    <col min="12801" max="12801" width="20" style="56" customWidth="1"/>
    <col min="12802" max="12802" width="9.77734375" style="56" customWidth="1"/>
    <col min="12803" max="12803" width="2" style="56" customWidth="1"/>
    <col min="12804" max="12804" width="8.6640625" style="56" customWidth="1"/>
    <col min="12805" max="12805" width="2.109375" style="56" customWidth="1"/>
    <col min="12806" max="12806" width="8.77734375" style="56" customWidth="1"/>
    <col min="12807" max="12807" width="2" style="56" customWidth="1"/>
    <col min="12808" max="12808" width="8.6640625" style="56" customWidth="1"/>
    <col min="12809" max="12809" width="2.21875" style="56" customWidth="1"/>
    <col min="12810" max="12810" width="7.21875" style="56" customWidth="1"/>
    <col min="12811" max="12811" width="4" style="56" customWidth="1"/>
    <col min="12812" max="12812" width="8" style="56" customWidth="1"/>
    <col min="12813" max="12813" width="2.109375" style="56" customWidth="1"/>
    <col min="12814" max="12814" width="9.33203125" style="56" customWidth="1"/>
    <col min="12815" max="12815" width="2" style="56" customWidth="1"/>
    <col min="12816" max="12816" width="9.33203125" style="56" customWidth="1"/>
    <col min="12817" max="12817" width="2" style="56" customWidth="1"/>
    <col min="12818" max="12818" width="9.6640625" style="56" customWidth="1"/>
    <col min="12819" max="12819" width="1.77734375" style="56" customWidth="1"/>
    <col min="12820" max="12820" width="8.6640625" style="56" customWidth="1"/>
    <col min="12821" max="12821" width="2.6640625" style="56" customWidth="1"/>
    <col min="12822" max="12822" width="9.6640625" style="56" customWidth="1"/>
    <col min="12823" max="12823" width="10.6640625" style="56" customWidth="1"/>
    <col min="12824" max="12824" width="1.6640625" style="56" customWidth="1"/>
    <col min="12825" max="13056" width="8.6640625" style="56"/>
    <col min="13057" max="13057" width="20" style="56" customWidth="1"/>
    <col min="13058" max="13058" width="9.77734375" style="56" customWidth="1"/>
    <col min="13059" max="13059" width="2" style="56" customWidth="1"/>
    <col min="13060" max="13060" width="8.6640625" style="56" customWidth="1"/>
    <col min="13061" max="13061" width="2.109375" style="56" customWidth="1"/>
    <col min="13062" max="13062" width="8.77734375" style="56" customWidth="1"/>
    <col min="13063" max="13063" width="2" style="56" customWidth="1"/>
    <col min="13064" max="13064" width="8.6640625" style="56" customWidth="1"/>
    <col min="13065" max="13065" width="2.21875" style="56" customWidth="1"/>
    <col min="13066" max="13066" width="7.21875" style="56" customWidth="1"/>
    <col min="13067" max="13067" width="4" style="56" customWidth="1"/>
    <col min="13068" max="13068" width="8" style="56" customWidth="1"/>
    <col min="13069" max="13069" width="2.109375" style="56" customWidth="1"/>
    <col min="13070" max="13070" width="9.33203125" style="56" customWidth="1"/>
    <col min="13071" max="13071" width="2" style="56" customWidth="1"/>
    <col min="13072" max="13072" width="9.33203125" style="56" customWidth="1"/>
    <col min="13073" max="13073" width="2" style="56" customWidth="1"/>
    <col min="13074" max="13074" width="9.6640625" style="56" customWidth="1"/>
    <col min="13075" max="13075" width="1.77734375" style="56" customWidth="1"/>
    <col min="13076" max="13076" width="8.6640625" style="56" customWidth="1"/>
    <col min="13077" max="13077" width="2.6640625" style="56" customWidth="1"/>
    <col min="13078" max="13078" width="9.6640625" style="56" customWidth="1"/>
    <col min="13079" max="13079" width="10.6640625" style="56" customWidth="1"/>
    <col min="13080" max="13080" width="1.6640625" style="56" customWidth="1"/>
    <col min="13081" max="13312" width="8.6640625" style="56"/>
    <col min="13313" max="13313" width="20" style="56" customWidth="1"/>
    <col min="13314" max="13314" width="9.77734375" style="56" customWidth="1"/>
    <col min="13315" max="13315" width="2" style="56" customWidth="1"/>
    <col min="13316" max="13316" width="8.6640625" style="56" customWidth="1"/>
    <col min="13317" max="13317" width="2.109375" style="56" customWidth="1"/>
    <col min="13318" max="13318" width="8.77734375" style="56" customWidth="1"/>
    <col min="13319" max="13319" width="2" style="56" customWidth="1"/>
    <col min="13320" max="13320" width="8.6640625" style="56" customWidth="1"/>
    <col min="13321" max="13321" width="2.21875" style="56" customWidth="1"/>
    <col min="13322" max="13322" width="7.21875" style="56" customWidth="1"/>
    <col min="13323" max="13323" width="4" style="56" customWidth="1"/>
    <col min="13324" max="13324" width="8" style="56" customWidth="1"/>
    <col min="13325" max="13325" width="2.109375" style="56" customWidth="1"/>
    <col min="13326" max="13326" width="9.33203125" style="56" customWidth="1"/>
    <col min="13327" max="13327" width="2" style="56" customWidth="1"/>
    <col min="13328" max="13328" width="9.33203125" style="56" customWidth="1"/>
    <col min="13329" max="13329" width="2" style="56" customWidth="1"/>
    <col min="13330" max="13330" width="9.6640625" style="56" customWidth="1"/>
    <col min="13331" max="13331" width="1.77734375" style="56" customWidth="1"/>
    <col min="13332" max="13332" width="8.6640625" style="56" customWidth="1"/>
    <col min="13333" max="13333" width="2.6640625" style="56" customWidth="1"/>
    <col min="13334" max="13334" width="9.6640625" style="56" customWidth="1"/>
    <col min="13335" max="13335" width="10.6640625" style="56" customWidth="1"/>
    <col min="13336" max="13336" width="1.6640625" style="56" customWidth="1"/>
    <col min="13337" max="13568" width="8.6640625" style="56"/>
    <col min="13569" max="13569" width="20" style="56" customWidth="1"/>
    <col min="13570" max="13570" width="9.77734375" style="56" customWidth="1"/>
    <col min="13571" max="13571" width="2" style="56" customWidth="1"/>
    <col min="13572" max="13572" width="8.6640625" style="56" customWidth="1"/>
    <col min="13573" max="13573" width="2.109375" style="56" customWidth="1"/>
    <col min="13574" max="13574" width="8.77734375" style="56" customWidth="1"/>
    <col min="13575" max="13575" width="2" style="56" customWidth="1"/>
    <col min="13576" max="13576" width="8.6640625" style="56" customWidth="1"/>
    <col min="13577" max="13577" width="2.21875" style="56" customWidth="1"/>
    <col min="13578" max="13578" width="7.21875" style="56" customWidth="1"/>
    <col min="13579" max="13579" width="4" style="56" customWidth="1"/>
    <col min="13580" max="13580" width="8" style="56" customWidth="1"/>
    <col min="13581" max="13581" width="2.109375" style="56" customWidth="1"/>
    <col min="13582" max="13582" width="9.33203125" style="56" customWidth="1"/>
    <col min="13583" max="13583" width="2" style="56" customWidth="1"/>
    <col min="13584" max="13584" width="9.33203125" style="56" customWidth="1"/>
    <col min="13585" max="13585" width="2" style="56" customWidth="1"/>
    <col min="13586" max="13586" width="9.6640625" style="56" customWidth="1"/>
    <col min="13587" max="13587" width="1.77734375" style="56" customWidth="1"/>
    <col min="13588" max="13588" width="8.6640625" style="56" customWidth="1"/>
    <col min="13589" max="13589" width="2.6640625" style="56" customWidth="1"/>
    <col min="13590" max="13590" width="9.6640625" style="56" customWidth="1"/>
    <col min="13591" max="13591" width="10.6640625" style="56" customWidth="1"/>
    <col min="13592" max="13592" width="1.6640625" style="56" customWidth="1"/>
    <col min="13593" max="13824" width="8.6640625" style="56"/>
    <col min="13825" max="13825" width="20" style="56" customWidth="1"/>
    <col min="13826" max="13826" width="9.77734375" style="56" customWidth="1"/>
    <col min="13827" max="13827" width="2" style="56" customWidth="1"/>
    <col min="13828" max="13828" width="8.6640625" style="56" customWidth="1"/>
    <col min="13829" max="13829" width="2.109375" style="56" customWidth="1"/>
    <col min="13830" max="13830" width="8.77734375" style="56" customWidth="1"/>
    <col min="13831" max="13831" width="2" style="56" customWidth="1"/>
    <col min="13832" max="13832" width="8.6640625" style="56" customWidth="1"/>
    <col min="13833" max="13833" width="2.21875" style="56" customWidth="1"/>
    <col min="13834" max="13834" width="7.21875" style="56" customWidth="1"/>
    <col min="13835" max="13835" width="4" style="56" customWidth="1"/>
    <col min="13836" max="13836" width="8" style="56" customWidth="1"/>
    <col min="13837" max="13837" width="2.109375" style="56" customWidth="1"/>
    <col min="13838" max="13838" width="9.33203125" style="56" customWidth="1"/>
    <col min="13839" max="13839" width="2" style="56" customWidth="1"/>
    <col min="13840" max="13840" width="9.33203125" style="56" customWidth="1"/>
    <col min="13841" max="13841" width="2" style="56" customWidth="1"/>
    <col min="13842" max="13842" width="9.6640625" style="56" customWidth="1"/>
    <col min="13843" max="13843" width="1.77734375" style="56" customWidth="1"/>
    <col min="13844" max="13844" width="8.6640625" style="56" customWidth="1"/>
    <col min="13845" max="13845" width="2.6640625" style="56" customWidth="1"/>
    <col min="13846" max="13846" width="9.6640625" style="56" customWidth="1"/>
    <col min="13847" max="13847" width="10.6640625" style="56" customWidth="1"/>
    <col min="13848" max="13848" width="1.6640625" style="56" customWidth="1"/>
    <col min="13849" max="14080" width="8.6640625" style="56"/>
    <col min="14081" max="14081" width="20" style="56" customWidth="1"/>
    <col min="14082" max="14082" width="9.77734375" style="56" customWidth="1"/>
    <col min="14083" max="14083" width="2" style="56" customWidth="1"/>
    <col min="14084" max="14084" width="8.6640625" style="56" customWidth="1"/>
    <col min="14085" max="14085" width="2.109375" style="56" customWidth="1"/>
    <col min="14086" max="14086" width="8.77734375" style="56" customWidth="1"/>
    <col min="14087" max="14087" width="2" style="56" customWidth="1"/>
    <col min="14088" max="14088" width="8.6640625" style="56" customWidth="1"/>
    <col min="14089" max="14089" width="2.21875" style="56" customWidth="1"/>
    <col min="14090" max="14090" width="7.21875" style="56" customWidth="1"/>
    <col min="14091" max="14091" width="4" style="56" customWidth="1"/>
    <col min="14092" max="14092" width="8" style="56" customWidth="1"/>
    <col min="14093" max="14093" width="2.109375" style="56" customWidth="1"/>
    <col min="14094" max="14094" width="9.33203125" style="56" customWidth="1"/>
    <col min="14095" max="14095" width="2" style="56" customWidth="1"/>
    <col min="14096" max="14096" width="9.33203125" style="56" customWidth="1"/>
    <col min="14097" max="14097" width="2" style="56" customWidth="1"/>
    <col min="14098" max="14098" width="9.6640625" style="56" customWidth="1"/>
    <col min="14099" max="14099" width="1.77734375" style="56" customWidth="1"/>
    <col min="14100" max="14100" width="8.6640625" style="56" customWidth="1"/>
    <col min="14101" max="14101" width="2.6640625" style="56" customWidth="1"/>
    <col min="14102" max="14102" width="9.6640625" style="56" customWidth="1"/>
    <col min="14103" max="14103" width="10.6640625" style="56" customWidth="1"/>
    <col min="14104" max="14104" width="1.6640625" style="56" customWidth="1"/>
    <col min="14105" max="14336" width="8.6640625" style="56"/>
    <col min="14337" max="14337" width="20" style="56" customWidth="1"/>
    <col min="14338" max="14338" width="9.77734375" style="56" customWidth="1"/>
    <col min="14339" max="14339" width="2" style="56" customWidth="1"/>
    <col min="14340" max="14340" width="8.6640625" style="56" customWidth="1"/>
    <col min="14341" max="14341" width="2.109375" style="56" customWidth="1"/>
    <col min="14342" max="14342" width="8.77734375" style="56" customWidth="1"/>
    <col min="14343" max="14343" width="2" style="56" customWidth="1"/>
    <col min="14344" max="14344" width="8.6640625" style="56" customWidth="1"/>
    <col min="14345" max="14345" width="2.21875" style="56" customWidth="1"/>
    <col min="14346" max="14346" width="7.21875" style="56" customWidth="1"/>
    <col min="14347" max="14347" width="4" style="56" customWidth="1"/>
    <col min="14348" max="14348" width="8" style="56" customWidth="1"/>
    <col min="14349" max="14349" width="2.109375" style="56" customWidth="1"/>
    <col min="14350" max="14350" width="9.33203125" style="56" customWidth="1"/>
    <col min="14351" max="14351" width="2" style="56" customWidth="1"/>
    <col min="14352" max="14352" width="9.33203125" style="56" customWidth="1"/>
    <col min="14353" max="14353" width="2" style="56" customWidth="1"/>
    <col min="14354" max="14354" width="9.6640625" style="56" customWidth="1"/>
    <col min="14355" max="14355" width="1.77734375" style="56" customWidth="1"/>
    <col min="14356" max="14356" width="8.6640625" style="56" customWidth="1"/>
    <col min="14357" max="14357" width="2.6640625" style="56" customWidth="1"/>
    <col min="14358" max="14358" width="9.6640625" style="56" customWidth="1"/>
    <col min="14359" max="14359" width="10.6640625" style="56" customWidth="1"/>
    <col min="14360" max="14360" width="1.6640625" style="56" customWidth="1"/>
    <col min="14361" max="14592" width="8.6640625" style="56"/>
    <col min="14593" max="14593" width="20" style="56" customWidth="1"/>
    <col min="14594" max="14594" width="9.77734375" style="56" customWidth="1"/>
    <col min="14595" max="14595" width="2" style="56" customWidth="1"/>
    <col min="14596" max="14596" width="8.6640625" style="56" customWidth="1"/>
    <col min="14597" max="14597" width="2.109375" style="56" customWidth="1"/>
    <col min="14598" max="14598" width="8.77734375" style="56" customWidth="1"/>
    <col min="14599" max="14599" width="2" style="56" customWidth="1"/>
    <col min="14600" max="14600" width="8.6640625" style="56" customWidth="1"/>
    <col min="14601" max="14601" width="2.21875" style="56" customWidth="1"/>
    <col min="14602" max="14602" width="7.21875" style="56" customWidth="1"/>
    <col min="14603" max="14603" width="4" style="56" customWidth="1"/>
    <col min="14604" max="14604" width="8" style="56" customWidth="1"/>
    <col min="14605" max="14605" width="2.109375" style="56" customWidth="1"/>
    <col min="14606" max="14606" width="9.33203125" style="56" customWidth="1"/>
    <col min="14607" max="14607" width="2" style="56" customWidth="1"/>
    <col min="14608" max="14608" width="9.33203125" style="56" customWidth="1"/>
    <col min="14609" max="14609" width="2" style="56" customWidth="1"/>
    <col min="14610" max="14610" width="9.6640625" style="56" customWidth="1"/>
    <col min="14611" max="14611" width="1.77734375" style="56" customWidth="1"/>
    <col min="14612" max="14612" width="8.6640625" style="56" customWidth="1"/>
    <col min="14613" max="14613" width="2.6640625" style="56" customWidth="1"/>
    <col min="14614" max="14614" width="9.6640625" style="56" customWidth="1"/>
    <col min="14615" max="14615" width="10.6640625" style="56" customWidth="1"/>
    <col min="14616" max="14616" width="1.6640625" style="56" customWidth="1"/>
    <col min="14617" max="14848" width="8.6640625" style="56"/>
    <col min="14849" max="14849" width="20" style="56" customWidth="1"/>
    <col min="14850" max="14850" width="9.77734375" style="56" customWidth="1"/>
    <col min="14851" max="14851" width="2" style="56" customWidth="1"/>
    <col min="14852" max="14852" width="8.6640625" style="56" customWidth="1"/>
    <col min="14853" max="14853" width="2.109375" style="56" customWidth="1"/>
    <col min="14854" max="14854" width="8.77734375" style="56" customWidth="1"/>
    <col min="14855" max="14855" width="2" style="56" customWidth="1"/>
    <col min="14856" max="14856" width="8.6640625" style="56" customWidth="1"/>
    <col min="14857" max="14857" width="2.21875" style="56" customWidth="1"/>
    <col min="14858" max="14858" width="7.21875" style="56" customWidth="1"/>
    <col min="14859" max="14859" width="4" style="56" customWidth="1"/>
    <col min="14860" max="14860" width="8" style="56" customWidth="1"/>
    <col min="14861" max="14861" width="2.109375" style="56" customWidth="1"/>
    <col min="14862" max="14862" width="9.33203125" style="56" customWidth="1"/>
    <col min="14863" max="14863" width="2" style="56" customWidth="1"/>
    <col min="14864" max="14864" width="9.33203125" style="56" customWidth="1"/>
    <col min="14865" max="14865" width="2" style="56" customWidth="1"/>
    <col min="14866" max="14866" width="9.6640625" style="56" customWidth="1"/>
    <col min="14867" max="14867" width="1.77734375" style="56" customWidth="1"/>
    <col min="14868" max="14868" width="8.6640625" style="56" customWidth="1"/>
    <col min="14869" max="14869" width="2.6640625" style="56" customWidth="1"/>
    <col min="14870" max="14870" width="9.6640625" style="56" customWidth="1"/>
    <col min="14871" max="14871" width="10.6640625" style="56" customWidth="1"/>
    <col min="14872" max="14872" width="1.6640625" style="56" customWidth="1"/>
    <col min="14873" max="15104" width="8.6640625" style="56"/>
    <col min="15105" max="15105" width="20" style="56" customWidth="1"/>
    <col min="15106" max="15106" width="9.77734375" style="56" customWidth="1"/>
    <col min="15107" max="15107" width="2" style="56" customWidth="1"/>
    <col min="15108" max="15108" width="8.6640625" style="56" customWidth="1"/>
    <col min="15109" max="15109" width="2.109375" style="56" customWidth="1"/>
    <col min="15110" max="15110" width="8.77734375" style="56" customWidth="1"/>
    <col min="15111" max="15111" width="2" style="56" customWidth="1"/>
    <col min="15112" max="15112" width="8.6640625" style="56" customWidth="1"/>
    <col min="15113" max="15113" width="2.21875" style="56" customWidth="1"/>
    <col min="15114" max="15114" width="7.21875" style="56" customWidth="1"/>
    <col min="15115" max="15115" width="4" style="56" customWidth="1"/>
    <col min="15116" max="15116" width="8" style="56" customWidth="1"/>
    <col min="15117" max="15117" width="2.109375" style="56" customWidth="1"/>
    <col min="15118" max="15118" width="9.33203125" style="56" customWidth="1"/>
    <col min="15119" max="15119" width="2" style="56" customWidth="1"/>
    <col min="15120" max="15120" width="9.33203125" style="56" customWidth="1"/>
    <col min="15121" max="15121" width="2" style="56" customWidth="1"/>
    <col min="15122" max="15122" width="9.6640625" style="56" customWidth="1"/>
    <col min="15123" max="15123" width="1.77734375" style="56" customWidth="1"/>
    <col min="15124" max="15124" width="8.6640625" style="56" customWidth="1"/>
    <col min="15125" max="15125" width="2.6640625" style="56" customWidth="1"/>
    <col min="15126" max="15126" width="9.6640625" style="56" customWidth="1"/>
    <col min="15127" max="15127" width="10.6640625" style="56" customWidth="1"/>
    <col min="15128" max="15128" width="1.6640625" style="56" customWidth="1"/>
    <col min="15129" max="15360" width="8.6640625" style="56"/>
    <col min="15361" max="15361" width="20" style="56" customWidth="1"/>
    <col min="15362" max="15362" width="9.77734375" style="56" customWidth="1"/>
    <col min="15363" max="15363" width="2" style="56" customWidth="1"/>
    <col min="15364" max="15364" width="8.6640625" style="56" customWidth="1"/>
    <col min="15365" max="15365" width="2.109375" style="56" customWidth="1"/>
    <col min="15366" max="15366" width="8.77734375" style="56" customWidth="1"/>
    <col min="15367" max="15367" width="2" style="56" customWidth="1"/>
    <col min="15368" max="15368" width="8.6640625" style="56" customWidth="1"/>
    <col min="15369" max="15369" width="2.21875" style="56" customWidth="1"/>
    <col min="15370" max="15370" width="7.21875" style="56" customWidth="1"/>
    <col min="15371" max="15371" width="4" style="56" customWidth="1"/>
    <col min="15372" max="15372" width="8" style="56" customWidth="1"/>
    <col min="15373" max="15373" width="2.109375" style="56" customWidth="1"/>
    <col min="15374" max="15374" width="9.33203125" style="56" customWidth="1"/>
    <col min="15375" max="15375" width="2" style="56" customWidth="1"/>
    <col min="15376" max="15376" width="9.33203125" style="56" customWidth="1"/>
    <col min="15377" max="15377" width="2" style="56" customWidth="1"/>
    <col min="15378" max="15378" width="9.6640625" style="56" customWidth="1"/>
    <col min="15379" max="15379" width="1.77734375" style="56" customWidth="1"/>
    <col min="15380" max="15380" width="8.6640625" style="56" customWidth="1"/>
    <col min="15381" max="15381" width="2.6640625" style="56" customWidth="1"/>
    <col min="15382" max="15382" width="9.6640625" style="56" customWidth="1"/>
    <col min="15383" max="15383" width="10.6640625" style="56" customWidth="1"/>
    <col min="15384" max="15384" width="1.6640625" style="56" customWidth="1"/>
    <col min="15385" max="15616" width="8.6640625" style="56"/>
    <col min="15617" max="15617" width="20" style="56" customWidth="1"/>
    <col min="15618" max="15618" width="9.77734375" style="56" customWidth="1"/>
    <col min="15619" max="15619" width="2" style="56" customWidth="1"/>
    <col min="15620" max="15620" width="8.6640625" style="56" customWidth="1"/>
    <col min="15621" max="15621" width="2.109375" style="56" customWidth="1"/>
    <col min="15622" max="15622" width="8.77734375" style="56" customWidth="1"/>
    <col min="15623" max="15623" width="2" style="56" customWidth="1"/>
    <col min="15624" max="15624" width="8.6640625" style="56" customWidth="1"/>
    <col min="15625" max="15625" width="2.21875" style="56" customWidth="1"/>
    <col min="15626" max="15626" width="7.21875" style="56" customWidth="1"/>
    <col min="15627" max="15627" width="4" style="56" customWidth="1"/>
    <col min="15628" max="15628" width="8" style="56" customWidth="1"/>
    <col min="15629" max="15629" width="2.109375" style="56" customWidth="1"/>
    <col min="15630" max="15630" width="9.33203125" style="56" customWidth="1"/>
    <col min="15631" max="15631" width="2" style="56" customWidth="1"/>
    <col min="15632" max="15632" width="9.33203125" style="56" customWidth="1"/>
    <col min="15633" max="15633" width="2" style="56" customWidth="1"/>
    <col min="15634" max="15634" width="9.6640625" style="56" customWidth="1"/>
    <col min="15635" max="15635" width="1.77734375" style="56" customWidth="1"/>
    <col min="15636" max="15636" width="8.6640625" style="56" customWidth="1"/>
    <col min="15637" max="15637" width="2.6640625" style="56" customWidth="1"/>
    <col min="15638" max="15638" width="9.6640625" style="56" customWidth="1"/>
    <col min="15639" max="15639" width="10.6640625" style="56" customWidth="1"/>
    <col min="15640" max="15640" width="1.6640625" style="56" customWidth="1"/>
    <col min="15641" max="15872" width="8.6640625" style="56"/>
    <col min="15873" max="15873" width="20" style="56" customWidth="1"/>
    <col min="15874" max="15874" width="9.77734375" style="56" customWidth="1"/>
    <col min="15875" max="15875" width="2" style="56" customWidth="1"/>
    <col min="15876" max="15876" width="8.6640625" style="56" customWidth="1"/>
    <col min="15877" max="15877" width="2.109375" style="56" customWidth="1"/>
    <col min="15878" max="15878" width="8.77734375" style="56" customWidth="1"/>
    <col min="15879" max="15879" width="2" style="56" customWidth="1"/>
    <col min="15880" max="15880" width="8.6640625" style="56" customWidth="1"/>
    <col min="15881" max="15881" width="2.21875" style="56" customWidth="1"/>
    <col min="15882" max="15882" width="7.21875" style="56" customWidth="1"/>
    <col min="15883" max="15883" width="4" style="56" customWidth="1"/>
    <col min="15884" max="15884" width="8" style="56" customWidth="1"/>
    <col min="15885" max="15885" width="2.109375" style="56" customWidth="1"/>
    <col min="15886" max="15886" width="9.33203125" style="56" customWidth="1"/>
    <col min="15887" max="15887" width="2" style="56" customWidth="1"/>
    <col min="15888" max="15888" width="9.33203125" style="56" customWidth="1"/>
    <col min="15889" max="15889" width="2" style="56" customWidth="1"/>
    <col min="15890" max="15890" width="9.6640625" style="56" customWidth="1"/>
    <col min="15891" max="15891" width="1.77734375" style="56" customWidth="1"/>
    <col min="15892" max="15892" width="8.6640625" style="56" customWidth="1"/>
    <col min="15893" max="15893" width="2.6640625" style="56" customWidth="1"/>
    <col min="15894" max="15894" width="9.6640625" style="56" customWidth="1"/>
    <col min="15895" max="15895" width="10.6640625" style="56" customWidth="1"/>
    <col min="15896" max="15896" width="1.6640625" style="56" customWidth="1"/>
    <col min="15897" max="16128" width="8.6640625" style="56"/>
    <col min="16129" max="16129" width="20" style="56" customWidth="1"/>
    <col min="16130" max="16130" width="9.77734375" style="56" customWidth="1"/>
    <col min="16131" max="16131" width="2" style="56" customWidth="1"/>
    <col min="16132" max="16132" width="8.6640625" style="56" customWidth="1"/>
    <col min="16133" max="16133" width="2.109375" style="56" customWidth="1"/>
    <col min="16134" max="16134" width="8.77734375" style="56" customWidth="1"/>
    <col min="16135" max="16135" width="2" style="56" customWidth="1"/>
    <col min="16136" max="16136" width="8.6640625" style="56" customWidth="1"/>
    <col min="16137" max="16137" width="2.21875" style="56" customWidth="1"/>
    <col min="16138" max="16138" width="7.21875" style="56" customWidth="1"/>
    <col min="16139" max="16139" width="4" style="56" customWidth="1"/>
    <col min="16140" max="16140" width="8" style="56" customWidth="1"/>
    <col min="16141" max="16141" width="2.109375" style="56" customWidth="1"/>
    <col min="16142" max="16142" width="9.33203125" style="56" customWidth="1"/>
    <col min="16143" max="16143" width="2" style="56" customWidth="1"/>
    <col min="16144" max="16144" width="9.33203125" style="56" customWidth="1"/>
    <col min="16145" max="16145" width="2" style="56" customWidth="1"/>
    <col min="16146" max="16146" width="9.6640625" style="56" customWidth="1"/>
    <col min="16147" max="16147" width="1.77734375" style="56" customWidth="1"/>
    <col min="16148" max="16148" width="8.6640625" style="56" customWidth="1"/>
    <col min="16149" max="16149" width="2.6640625" style="56" customWidth="1"/>
    <col min="16150" max="16150" width="9.6640625" style="56" customWidth="1"/>
    <col min="16151" max="16151" width="10.6640625" style="56" customWidth="1"/>
    <col min="16152" max="16152" width="1.6640625" style="56" customWidth="1"/>
    <col min="16153" max="16384" width="8.6640625" style="56"/>
  </cols>
  <sheetData>
    <row r="1" spans="1:35" x14ac:dyDescent="0.2">
      <c r="A1" s="53" t="s">
        <v>426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35" x14ac:dyDescent="0.2">
      <c r="A2" s="58"/>
      <c r="B2" s="102"/>
      <c r="C2" s="102"/>
      <c r="D2" s="103" t="s">
        <v>75</v>
      </c>
      <c r="E2" s="103"/>
      <c r="F2" s="104"/>
      <c r="G2" s="102"/>
      <c r="H2" s="103"/>
      <c r="I2" s="58"/>
      <c r="J2" s="103"/>
      <c r="K2" s="102"/>
      <c r="L2" s="105"/>
      <c r="M2" s="61" t="s">
        <v>331</v>
      </c>
      <c r="N2" s="103"/>
      <c r="O2" s="102"/>
      <c r="P2" s="105"/>
      <c r="Q2" s="60"/>
      <c r="R2" s="91"/>
      <c r="AG2" s="64"/>
      <c r="AH2" s="64"/>
    </row>
    <row r="3" spans="1:35" x14ac:dyDescent="0.2">
      <c r="A3" s="58"/>
      <c r="B3" s="106"/>
      <c r="C3" s="107" t="s">
        <v>376</v>
      </c>
      <c r="D3" s="108"/>
      <c r="E3" s="109"/>
      <c r="F3" s="106"/>
      <c r="G3" s="107" t="s">
        <v>329</v>
      </c>
      <c r="H3" s="108"/>
      <c r="I3" s="58"/>
      <c r="J3" s="106"/>
      <c r="K3" s="334" t="str">
        <f>C3</f>
        <v>2021/22</v>
      </c>
      <c r="L3" s="108"/>
      <c r="M3" s="109"/>
      <c r="N3" s="106"/>
      <c r="O3" s="334" t="str">
        <f>G3</f>
        <v>2020/21</v>
      </c>
      <c r="P3" s="108"/>
      <c r="Q3" s="109"/>
      <c r="R3" s="91"/>
      <c r="AG3" s="64"/>
      <c r="AH3" s="64"/>
    </row>
    <row r="4" spans="1:35" x14ac:dyDescent="0.2">
      <c r="A4" s="65" t="s">
        <v>57</v>
      </c>
      <c r="B4" s="68" t="s">
        <v>58</v>
      </c>
      <c r="C4" s="68"/>
      <c r="D4" s="110" t="s">
        <v>59</v>
      </c>
      <c r="E4" s="65"/>
      <c r="F4" s="68" t="s">
        <v>58</v>
      </c>
      <c r="G4" s="68"/>
      <c r="H4" s="110" t="s">
        <v>59</v>
      </c>
      <c r="I4" s="54"/>
      <c r="J4" s="68" t="s">
        <v>58</v>
      </c>
      <c r="K4" s="68"/>
      <c r="L4" s="110" t="s">
        <v>59</v>
      </c>
      <c r="M4" s="65"/>
      <c r="N4" s="68" t="s">
        <v>58</v>
      </c>
      <c r="O4" s="68"/>
      <c r="P4" s="110" t="s">
        <v>59</v>
      </c>
      <c r="Q4" s="65"/>
      <c r="R4" s="80"/>
      <c r="AH4" s="70"/>
    </row>
    <row r="5" spans="1:35" x14ac:dyDescent="0.2">
      <c r="A5" s="71"/>
      <c r="B5" s="72"/>
      <c r="C5" s="72"/>
      <c r="D5" s="74"/>
      <c r="E5" s="74"/>
      <c r="F5" s="72"/>
      <c r="G5" s="72"/>
      <c r="H5" s="74"/>
      <c r="I5" s="74"/>
      <c r="J5" s="72"/>
      <c r="K5" s="72"/>
      <c r="L5" s="74"/>
      <c r="M5" s="74"/>
      <c r="N5" s="72"/>
      <c r="O5" s="72"/>
      <c r="P5" s="74"/>
      <c r="Q5" s="74"/>
      <c r="R5" s="74"/>
      <c r="AH5" s="70"/>
    </row>
    <row r="6" spans="1:35" x14ac:dyDescent="0.2">
      <c r="A6" s="76"/>
      <c r="D6" s="81"/>
      <c r="H6" s="81"/>
      <c r="L6" s="111"/>
      <c r="P6" s="111"/>
      <c r="AG6" s="70"/>
      <c r="AH6" s="70"/>
      <c r="AI6" s="64"/>
    </row>
    <row r="7" spans="1:35" x14ac:dyDescent="0.2">
      <c r="A7" s="59" t="s">
        <v>60</v>
      </c>
      <c r="B7" s="112">
        <v>13.2</v>
      </c>
      <c r="C7" s="112"/>
      <c r="D7" s="349">
        <v>6038</v>
      </c>
      <c r="E7" s="114"/>
      <c r="F7" s="112">
        <v>13.6</v>
      </c>
      <c r="G7" s="112"/>
      <c r="H7" s="349">
        <v>3415</v>
      </c>
      <c r="I7" s="79"/>
      <c r="J7" s="112">
        <v>22</v>
      </c>
      <c r="K7" s="112"/>
      <c r="L7" s="349">
        <v>2032</v>
      </c>
      <c r="M7" s="134"/>
      <c r="N7" s="112">
        <v>18.899999999999999</v>
      </c>
      <c r="O7" s="112"/>
      <c r="P7" s="349">
        <v>2353</v>
      </c>
      <c r="Q7" s="79"/>
      <c r="R7" s="91"/>
    </row>
    <row r="8" spans="1:35" x14ac:dyDescent="0.2">
      <c r="A8" s="59" t="s">
        <v>61</v>
      </c>
      <c r="B8" s="112">
        <v>13</v>
      </c>
      <c r="C8" s="112"/>
      <c r="D8" s="349">
        <v>9045</v>
      </c>
      <c r="E8" s="114"/>
      <c r="F8" s="112">
        <v>12.6</v>
      </c>
      <c r="G8" s="112"/>
      <c r="H8" s="349">
        <v>6534</v>
      </c>
      <c r="J8" s="112">
        <v>21.7</v>
      </c>
      <c r="K8" s="112"/>
      <c r="L8" s="349">
        <v>1482</v>
      </c>
      <c r="N8" s="112">
        <v>17.7</v>
      </c>
      <c r="O8" s="112"/>
      <c r="P8" s="349">
        <v>1747</v>
      </c>
      <c r="R8" s="91"/>
      <c r="AG8" s="80"/>
      <c r="AH8" s="79"/>
      <c r="AI8" s="80"/>
    </row>
    <row r="9" spans="1:35" x14ac:dyDescent="0.2">
      <c r="A9" s="59" t="s">
        <v>62</v>
      </c>
      <c r="B9" s="112">
        <v>13.1</v>
      </c>
      <c r="C9" s="112"/>
      <c r="D9" s="349">
        <v>11235</v>
      </c>
      <c r="E9" s="114"/>
      <c r="F9" s="112">
        <v>12.2</v>
      </c>
      <c r="G9" s="112"/>
      <c r="H9" s="349">
        <v>13029</v>
      </c>
      <c r="I9" s="81"/>
      <c r="J9" s="112">
        <v>20.6</v>
      </c>
      <c r="K9" s="112"/>
      <c r="L9" s="349">
        <v>1886</v>
      </c>
      <c r="N9" s="112">
        <v>19.8</v>
      </c>
      <c r="O9" s="112"/>
      <c r="P9" s="349">
        <v>2764</v>
      </c>
      <c r="R9" s="80"/>
      <c r="AG9" s="80"/>
      <c r="AH9" s="79"/>
      <c r="AI9" s="80"/>
    </row>
    <row r="10" spans="1:35" x14ac:dyDescent="0.2">
      <c r="A10" s="59" t="s">
        <v>63</v>
      </c>
      <c r="B10" s="112">
        <v>13.2</v>
      </c>
      <c r="C10" s="112"/>
      <c r="D10" s="349">
        <v>10817</v>
      </c>
      <c r="E10" s="114"/>
      <c r="F10" s="112">
        <v>12.1</v>
      </c>
      <c r="G10" s="112"/>
      <c r="H10" s="349">
        <v>10758</v>
      </c>
      <c r="J10" s="112">
        <v>20.8</v>
      </c>
      <c r="K10" s="112"/>
      <c r="L10" s="349">
        <v>3116</v>
      </c>
      <c r="N10" s="112">
        <v>19.399999999999999</v>
      </c>
      <c r="O10" s="112"/>
      <c r="P10" s="349">
        <v>3561</v>
      </c>
      <c r="R10" s="80"/>
      <c r="AG10" s="80"/>
      <c r="AH10" s="79"/>
      <c r="AI10" s="80"/>
    </row>
    <row r="11" spans="1:35" x14ac:dyDescent="0.2">
      <c r="A11" s="59" t="s">
        <v>64</v>
      </c>
      <c r="B11" s="112">
        <v>13.3</v>
      </c>
      <c r="C11" s="112"/>
      <c r="D11" s="349">
        <v>11696</v>
      </c>
      <c r="E11" s="114"/>
      <c r="F11" s="112">
        <v>12.3</v>
      </c>
      <c r="G11" s="112"/>
      <c r="H11" s="349">
        <v>16138</v>
      </c>
      <c r="J11" s="112">
        <v>21.7</v>
      </c>
      <c r="K11" s="112"/>
      <c r="L11" s="349">
        <v>5283</v>
      </c>
      <c r="N11" s="112">
        <v>19.899999999999999</v>
      </c>
      <c r="O11" s="112"/>
      <c r="P11" s="349">
        <v>5071</v>
      </c>
      <c r="R11" s="80"/>
      <c r="AG11" s="80"/>
      <c r="AH11" s="79"/>
      <c r="AI11" s="80"/>
    </row>
    <row r="12" spans="1:35" x14ac:dyDescent="0.2">
      <c r="A12" s="59" t="s">
        <v>65</v>
      </c>
      <c r="B12" s="78">
        <v>13.5</v>
      </c>
      <c r="C12" s="113"/>
      <c r="D12" s="349">
        <v>12416</v>
      </c>
      <c r="E12" s="114"/>
      <c r="F12" s="78">
        <v>12.4</v>
      </c>
      <c r="G12" s="400"/>
      <c r="H12" s="349">
        <v>18022</v>
      </c>
      <c r="J12" s="78">
        <v>20.8</v>
      </c>
      <c r="K12" s="113"/>
      <c r="L12" s="349">
        <v>4987</v>
      </c>
      <c r="M12" s="83"/>
      <c r="N12" s="78">
        <v>21.5</v>
      </c>
      <c r="O12" s="400"/>
      <c r="P12" s="349">
        <v>5693</v>
      </c>
      <c r="Q12" s="83"/>
      <c r="R12" s="80"/>
      <c r="AG12" s="80"/>
      <c r="AH12" s="79"/>
      <c r="AI12" s="80"/>
    </row>
    <row r="13" spans="1:35" x14ac:dyDescent="0.2">
      <c r="A13" s="59" t="s">
        <v>86</v>
      </c>
      <c r="B13" s="78">
        <v>13.7</v>
      </c>
      <c r="C13" s="113"/>
      <c r="D13" s="349">
        <v>11665</v>
      </c>
      <c r="E13" s="86"/>
      <c r="F13" s="78">
        <v>12.5</v>
      </c>
      <c r="G13" s="400"/>
      <c r="H13" s="349">
        <v>11132</v>
      </c>
      <c r="J13" s="78">
        <v>23.6</v>
      </c>
      <c r="K13" s="113"/>
      <c r="L13" s="349">
        <v>2719</v>
      </c>
      <c r="M13" s="83"/>
      <c r="N13" s="78">
        <v>19.899999999999999</v>
      </c>
      <c r="O13" s="400"/>
      <c r="P13" s="349">
        <v>3650</v>
      </c>
      <c r="Q13" s="83"/>
      <c r="R13" s="80"/>
      <c r="AG13" s="80"/>
      <c r="AH13" s="79"/>
      <c r="AI13" s="80"/>
    </row>
    <row r="14" spans="1:35" x14ac:dyDescent="0.2">
      <c r="A14" s="59" t="s">
        <v>66</v>
      </c>
      <c r="B14" s="78">
        <v>14</v>
      </c>
      <c r="C14" s="113"/>
      <c r="D14" s="349">
        <v>12675</v>
      </c>
      <c r="E14" s="114"/>
      <c r="F14" s="78">
        <v>12.8</v>
      </c>
      <c r="G14" s="400"/>
      <c r="H14" s="349">
        <v>13473</v>
      </c>
      <c r="J14" s="78">
        <v>23.7</v>
      </c>
      <c r="K14" s="113"/>
      <c r="L14" s="349">
        <v>2566</v>
      </c>
      <c r="N14" s="78">
        <v>20</v>
      </c>
      <c r="O14" s="400"/>
      <c r="P14" s="349">
        <v>3900</v>
      </c>
      <c r="R14" s="80"/>
      <c r="AG14" s="80"/>
      <c r="AH14" s="79"/>
      <c r="AI14" s="80"/>
    </row>
    <row r="15" spans="1:35" x14ac:dyDescent="0.2">
      <c r="A15" s="59" t="s">
        <v>67</v>
      </c>
      <c r="B15" s="78">
        <v>14.2</v>
      </c>
      <c r="C15" s="113"/>
      <c r="D15" s="349">
        <v>10631</v>
      </c>
      <c r="E15" s="114"/>
      <c r="F15" s="78">
        <v>12.8</v>
      </c>
      <c r="G15" s="400"/>
      <c r="H15" s="349">
        <v>9645</v>
      </c>
      <c r="J15" s="78">
        <v>24.8</v>
      </c>
      <c r="K15" s="113"/>
      <c r="L15" s="349">
        <v>2531</v>
      </c>
      <c r="M15" s="83"/>
      <c r="N15" s="78">
        <v>19.7</v>
      </c>
      <c r="O15" s="400"/>
      <c r="P15" s="349">
        <v>3112</v>
      </c>
      <c r="Q15" s="83"/>
      <c r="R15" s="80"/>
      <c r="AG15" s="80"/>
      <c r="AH15" s="79"/>
      <c r="AI15" s="80"/>
    </row>
    <row r="16" spans="1:35" x14ac:dyDescent="0.2">
      <c r="A16" s="59" t="s">
        <v>76</v>
      </c>
      <c r="B16" s="78">
        <v>14.4</v>
      </c>
      <c r="C16" s="113"/>
      <c r="D16" s="349">
        <v>7565</v>
      </c>
      <c r="E16" s="114"/>
      <c r="F16" s="78">
        <v>12.8</v>
      </c>
      <c r="G16" s="400"/>
      <c r="H16" s="349">
        <v>7368</v>
      </c>
      <c r="J16" s="78">
        <v>24.8</v>
      </c>
      <c r="K16" s="113"/>
      <c r="L16" s="349">
        <v>2387</v>
      </c>
      <c r="N16" s="78">
        <v>21.6</v>
      </c>
      <c r="O16" s="400"/>
      <c r="P16" s="349">
        <v>2400</v>
      </c>
      <c r="R16" s="80"/>
      <c r="AG16" s="80"/>
      <c r="AH16" s="79"/>
      <c r="AI16" s="80"/>
    </row>
    <row r="17" spans="1:38" x14ac:dyDescent="0.2">
      <c r="A17" s="59" t="s">
        <v>69</v>
      </c>
      <c r="B17" s="78">
        <v>14.8</v>
      </c>
      <c r="C17" s="113"/>
      <c r="D17" s="349">
        <v>6656</v>
      </c>
      <c r="E17" s="114"/>
      <c r="F17" s="78">
        <v>13.1</v>
      </c>
      <c r="G17" s="400"/>
      <c r="H17" s="349">
        <v>7779</v>
      </c>
      <c r="J17" s="78">
        <v>25.7</v>
      </c>
      <c r="K17" s="113"/>
      <c r="L17" s="349">
        <v>2167</v>
      </c>
      <c r="M17" s="83"/>
      <c r="N17" s="78">
        <v>20.5</v>
      </c>
      <c r="O17" s="400"/>
      <c r="P17" s="349">
        <v>2612</v>
      </c>
      <c r="Q17" s="83"/>
      <c r="R17" s="80"/>
      <c r="AG17" s="80"/>
      <c r="AH17" s="79"/>
      <c r="AI17" s="80"/>
    </row>
    <row r="18" spans="1:38" x14ac:dyDescent="0.2">
      <c r="A18" s="59" t="s">
        <v>77</v>
      </c>
      <c r="B18" s="78">
        <v>14.7</v>
      </c>
      <c r="C18" s="113"/>
      <c r="D18" s="350">
        <v>6132</v>
      </c>
      <c r="E18" s="114"/>
      <c r="F18" s="78">
        <v>13</v>
      </c>
      <c r="G18" s="400"/>
      <c r="H18" s="350">
        <v>8798</v>
      </c>
      <c r="J18" s="78">
        <v>26.2</v>
      </c>
      <c r="K18" s="113"/>
      <c r="L18" s="350">
        <v>2236</v>
      </c>
      <c r="M18" s="83"/>
      <c r="N18" s="78">
        <v>19.899999999999999</v>
      </c>
      <c r="O18" s="400"/>
      <c r="P18" s="350">
        <v>2631</v>
      </c>
      <c r="Q18" s="83"/>
      <c r="R18" s="80"/>
      <c r="AG18" s="80"/>
      <c r="AH18" s="79"/>
      <c r="AI18" s="80"/>
    </row>
    <row r="19" spans="1:38" s="117" customFormat="1" x14ac:dyDescent="0.2">
      <c r="A19" s="54"/>
      <c r="C19" s="118"/>
      <c r="D19" s="118"/>
      <c r="E19" s="118"/>
      <c r="G19" s="118"/>
      <c r="H19" s="118"/>
      <c r="I19" s="118"/>
      <c r="K19" s="118"/>
      <c r="L19" s="118"/>
      <c r="M19" s="118"/>
      <c r="O19" s="118"/>
      <c r="P19" s="118"/>
      <c r="Q19" s="118"/>
      <c r="R19" s="118"/>
      <c r="AG19" s="119"/>
      <c r="AH19" s="120"/>
      <c r="AI19" s="119"/>
    </row>
    <row r="20" spans="1:38" s="74" customFormat="1" ht="12.6" customHeight="1" x14ac:dyDescent="0.2">
      <c r="A20" s="71"/>
      <c r="B20" s="121"/>
      <c r="F20" s="121"/>
      <c r="J20" s="121"/>
      <c r="K20" s="122"/>
      <c r="N20" s="121"/>
      <c r="O20" s="122"/>
      <c r="R20" s="123"/>
      <c r="AG20" s="124"/>
      <c r="AH20" s="72"/>
    </row>
    <row r="21" spans="1:38" s="127" customFormat="1" x14ac:dyDescent="0.2">
      <c r="A21" s="71" t="s">
        <v>78</v>
      </c>
      <c r="B21" s="298">
        <v>13.7</v>
      </c>
      <c r="C21" s="126"/>
      <c r="F21" s="298">
        <v>12.6</v>
      </c>
      <c r="G21" s="126"/>
      <c r="J21" s="125">
        <v>22</v>
      </c>
      <c r="K21" s="128"/>
      <c r="N21" s="125">
        <v>20.100000000000001</v>
      </c>
      <c r="O21" s="128"/>
      <c r="R21" s="129"/>
      <c r="AG21" s="130"/>
      <c r="AH21" s="131"/>
    </row>
    <row r="22" spans="1:38" x14ac:dyDescent="0.2">
      <c r="A22" s="58" t="s">
        <v>72</v>
      </c>
      <c r="B22" s="83"/>
      <c r="C22" s="83"/>
      <c r="D22" s="116">
        <f>AVERAGE(D7:D18)</f>
        <v>9714.25</v>
      </c>
      <c r="E22" s="80"/>
      <c r="F22" s="83"/>
      <c r="G22" s="83"/>
      <c r="H22" s="116">
        <f>AVERAGE(H7:H18)</f>
        <v>10507.583333333334</v>
      </c>
      <c r="J22" s="83"/>
      <c r="K22" s="401"/>
      <c r="L22" s="116">
        <f>AVERAGE(L7:L18)</f>
        <v>2782.6666666666665</v>
      </c>
      <c r="N22" s="83"/>
      <c r="O22" s="83"/>
      <c r="P22" s="116">
        <f>AVERAGE(P7:P18)</f>
        <v>3291.1666666666665</v>
      </c>
      <c r="R22" s="80"/>
      <c r="AG22" s="80"/>
      <c r="AH22" s="79"/>
      <c r="AI22" s="80"/>
    </row>
    <row r="23" spans="1:38" x14ac:dyDescent="0.2">
      <c r="A23" s="65" t="s">
        <v>73</v>
      </c>
      <c r="B23" s="92"/>
      <c r="C23" s="92"/>
      <c r="D23" s="132">
        <f>SUM(D7:D18)</f>
        <v>116571</v>
      </c>
      <c r="E23" s="119"/>
      <c r="F23" s="92"/>
      <c r="G23" s="92"/>
      <c r="H23" s="132">
        <f>SUM(H7:H18)</f>
        <v>126091</v>
      </c>
      <c r="I23" s="94"/>
      <c r="J23" s="92"/>
      <c r="K23" s="92"/>
      <c r="L23" s="132">
        <f>SUM(L7:L18)</f>
        <v>33392</v>
      </c>
      <c r="M23" s="94"/>
      <c r="N23" s="92"/>
      <c r="O23" s="92"/>
      <c r="P23" s="132">
        <f>SUM(P7:P18)</f>
        <v>39494</v>
      </c>
      <c r="Q23" s="94"/>
      <c r="R23" s="80"/>
      <c r="AG23" s="80"/>
      <c r="AH23" s="70"/>
      <c r="AI23" s="80"/>
    </row>
    <row r="24" spans="1:38" x14ac:dyDescent="0.2">
      <c r="A24" s="96" t="s">
        <v>465</v>
      </c>
      <c r="AK24" s="95"/>
      <c r="AL24" s="70"/>
    </row>
    <row r="25" spans="1:38" x14ac:dyDescent="0.2">
      <c r="A25" s="133" t="s">
        <v>332</v>
      </c>
      <c r="B25" s="134"/>
      <c r="C25" s="134"/>
      <c r="D25" s="135"/>
      <c r="E25" s="135"/>
      <c r="F25" s="135"/>
      <c r="G25" s="135"/>
      <c r="AK25" s="95"/>
      <c r="AL25" s="70"/>
    </row>
    <row r="26" spans="1:38" x14ac:dyDescent="0.2">
      <c r="A26" s="56" t="s">
        <v>51</v>
      </c>
      <c r="B26" s="134"/>
      <c r="C26" s="134"/>
      <c r="D26" s="135"/>
      <c r="E26" s="135"/>
      <c r="F26" s="135"/>
      <c r="G26" s="135"/>
      <c r="AK26" s="95"/>
      <c r="AL26" s="70"/>
    </row>
    <row r="27" spans="1:38" ht="14.25" customHeight="1" x14ac:dyDescent="0.2">
      <c r="A27" s="96" t="s">
        <v>52</v>
      </c>
      <c r="B27" s="134"/>
      <c r="C27" s="134"/>
      <c r="D27" s="135"/>
      <c r="E27" s="135"/>
      <c r="F27" s="135"/>
      <c r="G27" s="135"/>
    </row>
    <row r="28" spans="1:38" ht="14.25" customHeight="1" x14ac:dyDescent="0.2">
      <c r="A28" s="96" t="s">
        <v>337</v>
      </c>
      <c r="B28" s="134"/>
      <c r="C28" s="134"/>
      <c r="D28" s="135"/>
      <c r="E28" s="135"/>
      <c r="F28" s="135"/>
      <c r="G28" s="135"/>
    </row>
    <row r="29" spans="1:38" ht="12.75" customHeight="1" x14ac:dyDescent="0.2">
      <c r="A29" s="136" t="s">
        <v>79</v>
      </c>
      <c r="B29" s="97"/>
      <c r="F29" s="97"/>
      <c r="J29" s="97"/>
      <c r="N29" s="97"/>
      <c r="R29" s="97"/>
    </row>
    <row r="30" spans="1:38" x14ac:dyDescent="0.2">
      <c r="A30" s="399" t="s">
        <v>486</v>
      </c>
      <c r="B30" s="98"/>
      <c r="C30" s="69"/>
      <c r="D30" s="69"/>
      <c r="E30" s="69"/>
      <c r="F30" s="98"/>
      <c r="G30" s="69"/>
      <c r="H30" s="69"/>
      <c r="I30" s="69"/>
      <c r="K30" s="69"/>
      <c r="L30" s="69"/>
      <c r="M30" s="69"/>
      <c r="O30" s="69"/>
      <c r="P30" s="69"/>
      <c r="Q30" s="69"/>
      <c r="R30" s="98"/>
      <c r="S30" s="69"/>
      <c r="T30" s="69"/>
    </row>
    <row r="31" spans="1:38" x14ac:dyDescent="0.2">
      <c r="B31" s="56" t="s">
        <v>74</v>
      </c>
      <c r="F31" s="56" t="s">
        <v>74</v>
      </c>
      <c r="R31" s="56" t="s">
        <v>74</v>
      </c>
    </row>
    <row r="33" spans="1:38" x14ac:dyDescent="0.2">
      <c r="A33" s="70"/>
      <c r="AK33" s="95"/>
      <c r="AL33" s="70"/>
    </row>
  </sheetData>
  <printOptions horizontalCentered="1"/>
  <pageMargins left="0.5" right="0.5" top="0.75" bottom="0.75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 codeName="Sheet5"/>
  <dimension ref="A1:BD31"/>
  <sheetViews>
    <sheetView showGridLines="0" zoomScale="120" zoomScaleNormal="120" workbookViewId="0">
      <selection activeCell="A4" sqref="A4"/>
    </sheetView>
  </sheetViews>
  <sheetFormatPr defaultColWidth="7.6640625" defaultRowHeight="11.4" x14ac:dyDescent="0.2"/>
  <cols>
    <col min="1" max="1" width="19.21875" style="56" customWidth="1"/>
    <col min="2" max="2" width="13.21875" style="56" customWidth="1"/>
    <col min="3" max="3" width="4.109375" style="56" customWidth="1"/>
    <col min="4" max="4" width="7.77734375" style="56" customWidth="1"/>
    <col min="5" max="5" width="4.33203125" style="56" customWidth="1"/>
    <col min="6" max="6" width="10.109375" style="56" customWidth="1"/>
    <col min="7" max="7" width="12" style="56" customWidth="1"/>
    <col min="8" max="8" width="2.33203125" style="56" customWidth="1"/>
    <col min="9" max="9" width="9.109375" style="56" customWidth="1"/>
    <col min="10" max="10" width="9.6640625" style="74" customWidth="1"/>
    <col min="11" max="11" width="3.6640625" style="74" customWidth="1"/>
    <col min="12" max="12" width="10.6640625" style="74" customWidth="1"/>
    <col min="13" max="13" width="9.109375" style="56" customWidth="1"/>
    <col min="14" max="14" width="4" style="56" customWidth="1"/>
    <col min="15" max="15" width="9.88671875" style="56" customWidth="1"/>
    <col min="16" max="16" width="9.33203125" style="56" customWidth="1"/>
    <col min="17" max="17" width="7.6640625" style="74" customWidth="1"/>
    <col min="18" max="19" width="7.33203125" style="74" customWidth="1"/>
    <col min="20" max="20" width="8.33203125" style="74" customWidth="1"/>
    <col min="21" max="21" width="2.6640625" style="74" customWidth="1"/>
    <col min="22" max="34" width="7.6640625" style="74" customWidth="1"/>
    <col min="35" max="35" width="3.6640625" style="74" customWidth="1"/>
    <col min="36" max="38" width="7.6640625" style="74" customWidth="1"/>
    <col min="39" max="39" width="1.6640625" style="74" customWidth="1"/>
    <col min="40" max="56" width="7.6640625" style="74" customWidth="1"/>
    <col min="57" max="256" width="7.6640625" style="56"/>
    <col min="257" max="257" width="19.21875" style="56" customWidth="1"/>
    <col min="258" max="258" width="13.21875" style="56" customWidth="1"/>
    <col min="259" max="259" width="4.109375" style="56" customWidth="1"/>
    <col min="260" max="260" width="7.77734375" style="56" customWidth="1"/>
    <col min="261" max="261" width="4.33203125" style="56" customWidth="1"/>
    <col min="262" max="262" width="10.109375" style="56" customWidth="1"/>
    <col min="263" max="263" width="12" style="56" customWidth="1"/>
    <col min="264" max="264" width="2.33203125" style="56" customWidth="1"/>
    <col min="265" max="265" width="9.109375" style="56" customWidth="1"/>
    <col min="266" max="266" width="9.6640625" style="56" customWidth="1"/>
    <col min="267" max="267" width="3.6640625" style="56" customWidth="1"/>
    <col min="268" max="268" width="10.6640625" style="56" customWidth="1"/>
    <col min="269" max="269" width="9.109375" style="56" customWidth="1"/>
    <col min="270" max="270" width="4" style="56" customWidth="1"/>
    <col min="271" max="271" width="9.88671875" style="56" customWidth="1"/>
    <col min="272" max="272" width="9.33203125" style="56" customWidth="1"/>
    <col min="273" max="273" width="7.6640625" style="56" customWidth="1"/>
    <col min="274" max="275" width="7.33203125" style="56" customWidth="1"/>
    <col min="276" max="276" width="8.33203125" style="56" customWidth="1"/>
    <col min="277" max="277" width="2.6640625" style="56" customWidth="1"/>
    <col min="278" max="290" width="7.6640625" style="56" customWidth="1"/>
    <col min="291" max="291" width="3.6640625" style="56" customWidth="1"/>
    <col min="292" max="294" width="7.6640625" style="56" customWidth="1"/>
    <col min="295" max="295" width="1.6640625" style="56" customWidth="1"/>
    <col min="296" max="312" width="7.6640625" style="56" customWidth="1"/>
    <col min="313" max="512" width="7.6640625" style="56"/>
    <col min="513" max="513" width="19.21875" style="56" customWidth="1"/>
    <col min="514" max="514" width="13.21875" style="56" customWidth="1"/>
    <col min="515" max="515" width="4.109375" style="56" customWidth="1"/>
    <col min="516" max="516" width="7.77734375" style="56" customWidth="1"/>
    <col min="517" max="517" width="4.33203125" style="56" customWidth="1"/>
    <col min="518" max="518" width="10.109375" style="56" customWidth="1"/>
    <col min="519" max="519" width="12" style="56" customWidth="1"/>
    <col min="520" max="520" width="2.33203125" style="56" customWidth="1"/>
    <col min="521" max="521" width="9.109375" style="56" customWidth="1"/>
    <col min="522" max="522" width="9.6640625" style="56" customWidth="1"/>
    <col min="523" max="523" width="3.6640625" style="56" customWidth="1"/>
    <col min="524" max="524" width="10.6640625" style="56" customWidth="1"/>
    <col min="525" max="525" width="9.109375" style="56" customWidth="1"/>
    <col min="526" max="526" width="4" style="56" customWidth="1"/>
    <col min="527" max="527" width="9.88671875" style="56" customWidth="1"/>
    <col min="528" max="528" width="9.33203125" style="56" customWidth="1"/>
    <col min="529" max="529" width="7.6640625" style="56" customWidth="1"/>
    <col min="530" max="531" width="7.33203125" style="56" customWidth="1"/>
    <col min="532" max="532" width="8.33203125" style="56" customWidth="1"/>
    <col min="533" max="533" width="2.6640625" style="56" customWidth="1"/>
    <col min="534" max="546" width="7.6640625" style="56" customWidth="1"/>
    <col min="547" max="547" width="3.6640625" style="56" customWidth="1"/>
    <col min="548" max="550" width="7.6640625" style="56" customWidth="1"/>
    <col min="551" max="551" width="1.6640625" style="56" customWidth="1"/>
    <col min="552" max="568" width="7.6640625" style="56" customWidth="1"/>
    <col min="569" max="768" width="7.6640625" style="56"/>
    <col min="769" max="769" width="19.21875" style="56" customWidth="1"/>
    <col min="770" max="770" width="13.21875" style="56" customWidth="1"/>
    <col min="771" max="771" width="4.109375" style="56" customWidth="1"/>
    <col min="772" max="772" width="7.77734375" style="56" customWidth="1"/>
    <col min="773" max="773" width="4.33203125" style="56" customWidth="1"/>
    <col min="774" max="774" width="10.109375" style="56" customWidth="1"/>
    <col min="775" max="775" width="12" style="56" customWidth="1"/>
    <col min="776" max="776" width="2.33203125" style="56" customWidth="1"/>
    <col min="777" max="777" width="9.109375" style="56" customWidth="1"/>
    <col min="778" max="778" width="9.6640625" style="56" customWidth="1"/>
    <col min="779" max="779" width="3.6640625" style="56" customWidth="1"/>
    <col min="780" max="780" width="10.6640625" style="56" customWidth="1"/>
    <col min="781" max="781" width="9.109375" style="56" customWidth="1"/>
    <col min="782" max="782" width="4" style="56" customWidth="1"/>
    <col min="783" max="783" width="9.88671875" style="56" customWidth="1"/>
    <col min="784" max="784" width="9.33203125" style="56" customWidth="1"/>
    <col min="785" max="785" width="7.6640625" style="56" customWidth="1"/>
    <col min="786" max="787" width="7.33203125" style="56" customWidth="1"/>
    <col min="788" max="788" width="8.33203125" style="56" customWidth="1"/>
    <col min="789" max="789" width="2.6640625" style="56" customWidth="1"/>
    <col min="790" max="802" width="7.6640625" style="56" customWidth="1"/>
    <col min="803" max="803" width="3.6640625" style="56" customWidth="1"/>
    <col min="804" max="806" width="7.6640625" style="56" customWidth="1"/>
    <col min="807" max="807" width="1.6640625" style="56" customWidth="1"/>
    <col min="808" max="824" width="7.6640625" style="56" customWidth="1"/>
    <col min="825" max="1024" width="7.6640625" style="56"/>
    <col min="1025" max="1025" width="19.21875" style="56" customWidth="1"/>
    <col min="1026" max="1026" width="13.21875" style="56" customWidth="1"/>
    <col min="1027" max="1027" width="4.109375" style="56" customWidth="1"/>
    <col min="1028" max="1028" width="7.77734375" style="56" customWidth="1"/>
    <col min="1029" max="1029" width="4.33203125" style="56" customWidth="1"/>
    <col min="1030" max="1030" width="10.109375" style="56" customWidth="1"/>
    <col min="1031" max="1031" width="12" style="56" customWidth="1"/>
    <col min="1032" max="1032" width="2.33203125" style="56" customWidth="1"/>
    <col min="1033" max="1033" width="9.109375" style="56" customWidth="1"/>
    <col min="1034" max="1034" width="9.6640625" style="56" customWidth="1"/>
    <col min="1035" max="1035" width="3.6640625" style="56" customWidth="1"/>
    <col min="1036" max="1036" width="10.6640625" style="56" customWidth="1"/>
    <col min="1037" max="1037" width="9.109375" style="56" customWidth="1"/>
    <col min="1038" max="1038" width="4" style="56" customWidth="1"/>
    <col min="1039" max="1039" width="9.88671875" style="56" customWidth="1"/>
    <col min="1040" max="1040" width="9.33203125" style="56" customWidth="1"/>
    <col min="1041" max="1041" width="7.6640625" style="56" customWidth="1"/>
    <col min="1042" max="1043" width="7.33203125" style="56" customWidth="1"/>
    <col min="1044" max="1044" width="8.33203125" style="56" customWidth="1"/>
    <col min="1045" max="1045" width="2.6640625" style="56" customWidth="1"/>
    <col min="1046" max="1058" width="7.6640625" style="56" customWidth="1"/>
    <col min="1059" max="1059" width="3.6640625" style="56" customWidth="1"/>
    <col min="1060" max="1062" width="7.6640625" style="56" customWidth="1"/>
    <col min="1063" max="1063" width="1.6640625" style="56" customWidth="1"/>
    <col min="1064" max="1080" width="7.6640625" style="56" customWidth="1"/>
    <col min="1081" max="1280" width="7.6640625" style="56"/>
    <col min="1281" max="1281" width="19.21875" style="56" customWidth="1"/>
    <col min="1282" max="1282" width="13.21875" style="56" customWidth="1"/>
    <col min="1283" max="1283" width="4.109375" style="56" customWidth="1"/>
    <col min="1284" max="1284" width="7.77734375" style="56" customWidth="1"/>
    <col min="1285" max="1285" width="4.33203125" style="56" customWidth="1"/>
    <col min="1286" max="1286" width="10.109375" style="56" customWidth="1"/>
    <col min="1287" max="1287" width="12" style="56" customWidth="1"/>
    <col min="1288" max="1288" width="2.33203125" style="56" customWidth="1"/>
    <col min="1289" max="1289" width="9.109375" style="56" customWidth="1"/>
    <col min="1290" max="1290" width="9.6640625" style="56" customWidth="1"/>
    <col min="1291" max="1291" width="3.6640625" style="56" customWidth="1"/>
    <col min="1292" max="1292" width="10.6640625" style="56" customWidth="1"/>
    <col min="1293" max="1293" width="9.109375" style="56" customWidth="1"/>
    <col min="1294" max="1294" width="4" style="56" customWidth="1"/>
    <col min="1295" max="1295" width="9.88671875" style="56" customWidth="1"/>
    <col min="1296" max="1296" width="9.33203125" style="56" customWidth="1"/>
    <col min="1297" max="1297" width="7.6640625" style="56" customWidth="1"/>
    <col min="1298" max="1299" width="7.33203125" style="56" customWidth="1"/>
    <col min="1300" max="1300" width="8.33203125" style="56" customWidth="1"/>
    <col min="1301" max="1301" width="2.6640625" style="56" customWidth="1"/>
    <col min="1302" max="1314" width="7.6640625" style="56" customWidth="1"/>
    <col min="1315" max="1315" width="3.6640625" style="56" customWidth="1"/>
    <col min="1316" max="1318" width="7.6640625" style="56" customWidth="1"/>
    <col min="1319" max="1319" width="1.6640625" style="56" customWidth="1"/>
    <col min="1320" max="1336" width="7.6640625" style="56" customWidth="1"/>
    <col min="1337" max="1536" width="7.6640625" style="56"/>
    <col min="1537" max="1537" width="19.21875" style="56" customWidth="1"/>
    <col min="1538" max="1538" width="13.21875" style="56" customWidth="1"/>
    <col min="1539" max="1539" width="4.109375" style="56" customWidth="1"/>
    <col min="1540" max="1540" width="7.77734375" style="56" customWidth="1"/>
    <col min="1541" max="1541" width="4.33203125" style="56" customWidth="1"/>
    <col min="1542" max="1542" width="10.109375" style="56" customWidth="1"/>
    <col min="1543" max="1543" width="12" style="56" customWidth="1"/>
    <col min="1544" max="1544" width="2.33203125" style="56" customWidth="1"/>
    <col min="1545" max="1545" width="9.109375" style="56" customWidth="1"/>
    <col min="1546" max="1546" width="9.6640625" style="56" customWidth="1"/>
    <col min="1547" max="1547" width="3.6640625" style="56" customWidth="1"/>
    <col min="1548" max="1548" width="10.6640625" style="56" customWidth="1"/>
    <col min="1549" max="1549" width="9.109375" style="56" customWidth="1"/>
    <col min="1550" max="1550" width="4" style="56" customWidth="1"/>
    <col min="1551" max="1551" width="9.88671875" style="56" customWidth="1"/>
    <col min="1552" max="1552" width="9.33203125" style="56" customWidth="1"/>
    <col min="1553" max="1553" width="7.6640625" style="56" customWidth="1"/>
    <col min="1554" max="1555" width="7.33203125" style="56" customWidth="1"/>
    <col min="1556" max="1556" width="8.33203125" style="56" customWidth="1"/>
    <col min="1557" max="1557" width="2.6640625" style="56" customWidth="1"/>
    <col min="1558" max="1570" width="7.6640625" style="56" customWidth="1"/>
    <col min="1571" max="1571" width="3.6640625" style="56" customWidth="1"/>
    <col min="1572" max="1574" width="7.6640625" style="56" customWidth="1"/>
    <col min="1575" max="1575" width="1.6640625" style="56" customWidth="1"/>
    <col min="1576" max="1592" width="7.6640625" style="56" customWidth="1"/>
    <col min="1593" max="1792" width="7.6640625" style="56"/>
    <col min="1793" max="1793" width="19.21875" style="56" customWidth="1"/>
    <col min="1794" max="1794" width="13.21875" style="56" customWidth="1"/>
    <col min="1795" max="1795" width="4.109375" style="56" customWidth="1"/>
    <col min="1796" max="1796" width="7.77734375" style="56" customWidth="1"/>
    <col min="1797" max="1797" width="4.33203125" style="56" customWidth="1"/>
    <col min="1798" max="1798" width="10.109375" style="56" customWidth="1"/>
    <col min="1799" max="1799" width="12" style="56" customWidth="1"/>
    <col min="1800" max="1800" width="2.33203125" style="56" customWidth="1"/>
    <col min="1801" max="1801" width="9.109375" style="56" customWidth="1"/>
    <col min="1802" max="1802" width="9.6640625" style="56" customWidth="1"/>
    <col min="1803" max="1803" width="3.6640625" style="56" customWidth="1"/>
    <col min="1804" max="1804" width="10.6640625" style="56" customWidth="1"/>
    <col min="1805" max="1805" width="9.109375" style="56" customWidth="1"/>
    <col min="1806" max="1806" width="4" style="56" customWidth="1"/>
    <col min="1807" max="1807" width="9.88671875" style="56" customWidth="1"/>
    <col min="1808" max="1808" width="9.33203125" style="56" customWidth="1"/>
    <col min="1809" max="1809" width="7.6640625" style="56" customWidth="1"/>
    <col min="1810" max="1811" width="7.33203125" style="56" customWidth="1"/>
    <col min="1812" max="1812" width="8.33203125" style="56" customWidth="1"/>
    <col min="1813" max="1813" width="2.6640625" style="56" customWidth="1"/>
    <col min="1814" max="1826" width="7.6640625" style="56" customWidth="1"/>
    <col min="1827" max="1827" width="3.6640625" style="56" customWidth="1"/>
    <col min="1828" max="1830" width="7.6640625" style="56" customWidth="1"/>
    <col min="1831" max="1831" width="1.6640625" style="56" customWidth="1"/>
    <col min="1832" max="1848" width="7.6640625" style="56" customWidth="1"/>
    <col min="1849" max="2048" width="7.6640625" style="56"/>
    <col min="2049" max="2049" width="19.21875" style="56" customWidth="1"/>
    <col min="2050" max="2050" width="13.21875" style="56" customWidth="1"/>
    <col min="2051" max="2051" width="4.109375" style="56" customWidth="1"/>
    <col min="2052" max="2052" width="7.77734375" style="56" customWidth="1"/>
    <col min="2053" max="2053" width="4.33203125" style="56" customWidth="1"/>
    <col min="2054" max="2054" width="10.109375" style="56" customWidth="1"/>
    <col min="2055" max="2055" width="12" style="56" customWidth="1"/>
    <col min="2056" max="2056" width="2.33203125" style="56" customWidth="1"/>
    <col min="2057" max="2057" width="9.109375" style="56" customWidth="1"/>
    <col min="2058" max="2058" width="9.6640625" style="56" customWidth="1"/>
    <col min="2059" max="2059" width="3.6640625" style="56" customWidth="1"/>
    <col min="2060" max="2060" width="10.6640625" style="56" customWidth="1"/>
    <col min="2061" max="2061" width="9.109375" style="56" customWidth="1"/>
    <col min="2062" max="2062" width="4" style="56" customWidth="1"/>
    <col min="2063" max="2063" width="9.88671875" style="56" customWidth="1"/>
    <col min="2064" max="2064" width="9.33203125" style="56" customWidth="1"/>
    <col min="2065" max="2065" width="7.6640625" style="56" customWidth="1"/>
    <col min="2066" max="2067" width="7.33203125" style="56" customWidth="1"/>
    <col min="2068" max="2068" width="8.33203125" style="56" customWidth="1"/>
    <col min="2069" max="2069" width="2.6640625" style="56" customWidth="1"/>
    <col min="2070" max="2082" width="7.6640625" style="56" customWidth="1"/>
    <col min="2083" max="2083" width="3.6640625" style="56" customWidth="1"/>
    <col min="2084" max="2086" width="7.6640625" style="56" customWidth="1"/>
    <col min="2087" max="2087" width="1.6640625" style="56" customWidth="1"/>
    <col min="2088" max="2104" width="7.6640625" style="56" customWidth="1"/>
    <col min="2105" max="2304" width="7.6640625" style="56"/>
    <col min="2305" max="2305" width="19.21875" style="56" customWidth="1"/>
    <col min="2306" max="2306" width="13.21875" style="56" customWidth="1"/>
    <col min="2307" max="2307" width="4.109375" style="56" customWidth="1"/>
    <col min="2308" max="2308" width="7.77734375" style="56" customWidth="1"/>
    <col min="2309" max="2309" width="4.33203125" style="56" customWidth="1"/>
    <col min="2310" max="2310" width="10.109375" style="56" customWidth="1"/>
    <col min="2311" max="2311" width="12" style="56" customWidth="1"/>
    <col min="2312" max="2312" width="2.33203125" style="56" customWidth="1"/>
    <col min="2313" max="2313" width="9.109375" style="56" customWidth="1"/>
    <col min="2314" max="2314" width="9.6640625" style="56" customWidth="1"/>
    <col min="2315" max="2315" width="3.6640625" style="56" customWidth="1"/>
    <col min="2316" max="2316" width="10.6640625" style="56" customWidth="1"/>
    <col min="2317" max="2317" width="9.109375" style="56" customWidth="1"/>
    <col min="2318" max="2318" width="4" style="56" customWidth="1"/>
    <col min="2319" max="2319" width="9.88671875" style="56" customWidth="1"/>
    <col min="2320" max="2320" width="9.33203125" style="56" customWidth="1"/>
    <col min="2321" max="2321" width="7.6640625" style="56" customWidth="1"/>
    <col min="2322" max="2323" width="7.33203125" style="56" customWidth="1"/>
    <col min="2324" max="2324" width="8.33203125" style="56" customWidth="1"/>
    <col min="2325" max="2325" width="2.6640625" style="56" customWidth="1"/>
    <col min="2326" max="2338" width="7.6640625" style="56" customWidth="1"/>
    <col min="2339" max="2339" width="3.6640625" style="56" customWidth="1"/>
    <col min="2340" max="2342" width="7.6640625" style="56" customWidth="1"/>
    <col min="2343" max="2343" width="1.6640625" style="56" customWidth="1"/>
    <col min="2344" max="2360" width="7.6640625" style="56" customWidth="1"/>
    <col min="2361" max="2560" width="7.6640625" style="56"/>
    <col min="2561" max="2561" width="19.21875" style="56" customWidth="1"/>
    <col min="2562" max="2562" width="13.21875" style="56" customWidth="1"/>
    <col min="2563" max="2563" width="4.109375" style="56" customWidth="1"/>
    <col min="2564" max="2564" width="7.77734375" style="56" customWidth="1"/>
    <col min="2565" max="2565" width="4.33203125" style="56" customWidth="1"/>
    <col min="2566" max="2566" width="10.109375" style="56" customWidth="1"/>
    <col min="2567" max="2567" width="12" style="56" customWidth="1"/>
    <col min="2568" max="2568" width="2.33203125" style="56" customWidth="1"/>
    <col min="2569" max="2569" width="9.109375" style="56" customWidth="1"/>
    <col min="2570" max="2570" width="9.6640625" style="56" customWidth="1"/>
    <col min="2571" max="2571" width="3.6640625" style="56" customWidth="1"/>
    <col min="2572" max="2572" width="10.6640625" style="56" customWidth="1"/>
    <col min="2573" max="2573" width="9.109375" style="56" customWidth="1"/>
    <col min="2574" max="2574" width="4" style="56" customWidth="1"/>
    <col min="2575" max="2575" width="9.88671875" style="56" customWidth="1"/>
    <col min="2576" max="2576" width="9.33203125" style="56" customWidth="1"/>
    <col min="2577" max="2577" width="7.6640625" style="56" customWidth="1"/>
    <col min="2578" max="2579" width="7.33203125" style="56" customWidth="1"/>
    <col min="2580" max="2580" width="8.33203125" style="56" customWidth="1"/>
    <col min="2581" max="2581" width="2.6640625" style="56" customWidth="1"/>
    <col min="2582" max="2594" width="7.6640625" style="56" customWidth="1"/>
    <col min="2595" max="2595" width="3.6640625" style="56" customWidth="1"/>
    <col min="2596" max="2598" width="7.6640625" style="56" customWidth="1"/>
    <col min="2599" max="2599" width="1.6640625" style="56" customWidth="1"/>
    <col min="2600" max="2616" width="7.6640625" style="56" customWidth="1"/>
    <col min="2617" max="2816" width="7.6640625" style="56"/>
    <col min="2817" max="2817" width="19.21875" style="56" customWidth="1"/>
    <col min="2818" max="2818" width="13.21875" style="56" customWidth="1"/>
    <col min="2819" max="2819" width="4.109375" style="56" customWidth="1"/>
    <col min="2820" max="2820" width="7.77734375" style="56" customWidth="1"/>
    <col min="2821" max="2821" width="4.33203125" style="56" customWidth="1"/>
    <col min="2822" max="2822" width="10.109375" style="56" customWidth="1"/>
    <col min="2823" max="2823" width="12" style="56" customWidth="1"/>
    <col min="2824" max="2824" width="2.33203125" style="56" customWidth="1"/>
    <col min="2825" max="2825" width="9.109375" style="56" customWidth="1"/>
    <col min="2826" max="2826" width="9.6640625" style="56" customWidth="1"/>
    <col min="2827" max="2827" width="3.6640625" style="56" customWidth="1"/>
    <col min="2828" max="2828" width="10.6640625" style="56" customWidth="1"/>
    <col min="2829" max="2829" width="9.109375" style="56" customWidth="1"/>
    <col min="2830" max="2830" width="4" style="56" customWidth="1"/>
    <col min="2831" max="2831" width="9.88671875" style="56" customWidth="1"/>
    <col min="2832" max="2832" width="9.33203125" style="56" customWidth="1"/>
    <col min="2833" max="2833" width="7.6640625" style="56" customWidth="1"/>
    <col min="2834" max="2835" width="7.33203125" style="56" customWidth="1"/>
    <col min="2836" max="2836" width="8.33203125" style="56" customWidth="1"/>
    <col min="2837" max="2837" width="2.6640625" style="56" customWidth="1"/>
    <col min="2838" max="2850" width="7.6640625" style="56" customWidth="1"/>
    <col min="2851" max="2851" width="3.6640625" style="56" customWidth="1"/>
    <col min="2852" max="2854" width="7.6640625" style="56" customWidth="1"/>
    <col min="2855" max="2855" width="1.6640625" style="56" customWidth="1"/>
    <col min="2856" max="2872" width="7.6640625" style="56" customWidth="1"/>
    <col min="2873" max="3072" width="7.6640625" style="56"/>
    <col min="3073" max="3073" width="19.21875" style="56" customWidth="1"/>
    <col min="3074" max="3074" width="13.21875" style="56" customWidth="1"/>
    <col min="3075" max="3075" width="4.109375" style="56" customWidth="1"/>
    <col min="3076" max="3076" width="7.77734375" style="56" customWidth="1"/>
    <col min="3077" max="3077" width="4.33203125" style="56" customWidth="1"/>
    <col min="3078" max="3078" width="10.109375" style="56" customWidth="1"/>
    <col min="3079" max="3079" width="12" style="56" customWidth="1"/>
    <col min="3080" max="3080" width="2.33203125" style="56" customWidth="1"/>
    <col min="3081" max="3081" width="9.109375" style="56" customWidth="1"/>
    <col min="3082" max="3082" width="9.6640625" style="56" customWidth="1"/>
    <col min="3083" max="3083" width="3.6640625" style="56" customWidth="1"/>
    <col min="3084" max="3084" width="10.6640625" style="56" customWidth="1"/>
    <col min="3085" max="3085" width="9.109375" style="56" customWidth="1"/>
    <col min="3086" max="3086" width="4" style="56" customWidth="1"/>
    <col min="3087" max="3087" width="9.88671875" style="56" customWidth="1"/>
    <col min="3088" max="3088" width="9.33203125" style="56" customWidth="1"/>
    <col min="3089" max="3089" width="7.6640625" style="56" customWidth="1"/>
    <col min="3090" max="3091" width="7.33203125" style="56" customWidth="1"/>
    <col min="3092" max="3092" width="8.33203125" style="56" customWidth="1"/>
    <col min="3093" max="3093" width="2.6640625" style="56" customWidth="1"/>
    <col min="3094" max="3106" width="7.6640625" style="56" customWidth="1"/>
    <col min="3107" max="3107" width="3.6640625" style="56" customWidth="1"/>
    <col min="3108" max="3110" width="7.6640625" style="56" customWidth="1"/>
    <col min="3111" max="3111" width="1.6640625" style="56" customWidth="1"/>
    <col min="3112" max="3128" width="7.6640625" style="56" customWidth="1"/>
    <col min="3129" max="3328" width="7.6640625" style="56"/>
    <col min="3329" max="3329" width="19.21875" style="56" customWidth="1"/>
    <col min="3330" max="3330" width="13.21875" style="56" customWidth="1"/>
    <col min="3331" max="3331" width="4.109375" style="56" customWidth="1"/>
    <col min="3332" max="3332" width="7.77734375" style="56" customWidth="1"/>
    <col min="3333" max="3333" width="4.33203125" style="56" customWidth="1"/>
    <col min="3334" max="3334" width="10.109375" style="56" customWidth="1"/>
    <col min="3335" max="3335" width="12" style="56" customWidth="1"/>
    <col min="3336" max="3336" width="2.33203125" style="56" customWidth="1"/>
    <col min="3337" max="3337" width="9.109375" style="56" customWidth="1"/>
    <col min="3338" max="3338" width="9.6640625" style="56" customWidth="1"/>
    <col min="3339" max="3339" width="3.6640625" style="56" customWidth="1"/>
    <col min="3340" max="3340" width="10.6640625" style="56" customWidth="1"/>
    <col min="3341" max="3341" width="9.109375" style="56" customWidth="1"/>
    <col min="3342" max="3342" width="4" style="56" customWidth="1"/>
    <col min="3343" max="3343" width="9.88671875" style="56" customWidth="1"/>
    <col min="3344" max="3344" width="9.33203125" style="56" customWidth="1"/>
    <col min="3345" max="3345" width="7.6640625" style="56" customWidth="1"/>
    <col min="3346" max="3347" width="7.33203125" style="56" customWidth="1"/>
    <col min="3348" max="3348" width="8.33203125" style="56" customWidth="1"/>
    <col min="3349" max="3349" width="2.6640625" style="56" customWidth="1"/>
    <col min="3350" max="3362" width="7.6640625" style="56" customWidth="1"/>
    <col min="3363" max="3363" width="3.6640625" style="56" customWidth="1"/>
    <col min="3364" max="3366" width="7.6640625" style="56" customWidth="1"/>
    <col min="3367" max="3367" width="1.6640625" style="56" customWidth="1"/>
    <col min="3368" max="3384" width="7.6640625" style="56" customWidth="1"/>
    <col min="3385" max="3584" width="7.6640625" style="56"/>
    <col min="3585" max="3585" width="19.21875" style="56" customWidth="1"/>
    <col min="3586" max="3586" width="13.21875" style="56" customWidth="1"/>
    <col min="3587" max="3587" width="4.109375" style="56" customWidth="1"/>
    <col min="3588" max="3588" width="7.77734375" style="56" customWidth="1"/>
    <col min="3589" max="3589" width="4.33203125" style="56" customWidth="1"/>
    <col min="3590" max="3590" width="10.109375" style="56" customWidth="1"/>
    <col min="3591" max="3591" width="12" style="56" customWidth="1"/>
    <col min="3592" max="3592" width="2.33203125" style="56" customWidth="1"/>
    <col min="3593" max="3593" width="9.109375" style="56" customWidth="1"/>
    <col min="3594" max="3594" width="9.6640625" style="56" customWidth="1"/>
    <col min="3595" max="3595" width="3.6640625" style="56" customWidth="1"/>
    <col min="3596" max="3596" width="10.6640625" style="56" customWidth="1"/>
    <col min="3597" max="3597" width="9.109375" style="56" customWidth="1"/>
    <col min="3598" max="3598" width="4" style="56" customWidth="1"/>
    <col min="3599" max="3599" width="9.88671875" style="56" customWidth="1"/>
    <col min="3600" max="3600" width="9.33203125" style="56" customWidth="1"/>
    <col min="3601" max="3601" width="7.6640625" style="56" customWidth="1"/>
    <col min="3602" max="3603" width="7.33203125" style="56" customWidth="1"/>
    <col min="3604" max="3604" width="8.33203125" style="56" customWidth="1"/>
    <col min="3605" max="3605" width="2.6640625" style="56" customWidth="1"/>
    <col min="3606" max="3618" width="7.6640625" style="56" customWidth="1"/>
    <col min="3619" max="3619" width="3.6640625" style="56" customWidth="1"/>
    <col min="3620" max="3622" width="7.6640625" style="56" customWidth="1"/>
    <col min="3623" max="3623" width="1.6640625" style="56" customWidth="1"/>
    <col min="3624" max="3640" width="7.6640625" style="56" customWidth="1"/>
    <col min="3641" max="3840" width="7.6640625" style="56"/>
    <col min="3841" max="3841" width="19.21875" style="56" customWidth="1"/>
    <col min="3842" max="3842" width="13.21875" style="56" customWidth="1"/>
    <col min="3843" max="3843" width="4.109375" style="56" customWidth="1"/>
    <col min="3844" max="3844" width="7.77734375" style="56" customWidth="1"/>
    <col min="3845" max="3845" width="4.33203125" style="56" customWidth="1"/>
    <col min="3846" max="3846" width="10.109375" style="56" customWidth="1"/>
    <col min="3847" max="3847" width="12" style="56" customWidth="1"/>
    <col min="3848" max="3848" width="2.33203125" style="56" customWidth="1"/>
    <col min="3849" max="3849" width="9.109375" style="56" customWidth="1"/>
    <col min="3850" max="3850" width="9.6640625" style="56" customWidth="1"/>
    <col min="3851" max="3851" width="3.6640625" style="56" customWidth="1"/>
    <col min="3852" max="3852" width="10.6640625" style="56" customWidth="1"/>
    <col min="3853" max="3853" width="9.109375" style="56" customWidth="1"/>
    <col min="3854" max="3854" width="4" style="56" customWidth="1"/>
    <col min="3855" max="3855" width="9.88671875" style="56" customWidth="1"/>
    <col min="3856" max="3856" width="9.33203125" style="56" customWidth="1"/>
    <col min="3857" max="3857" width="7.6640625" style="56" customWidth="1"/>
    <col min="3858" max="3859" width="7.33203125" style="56" customWidth="1"/>
    <col min="3860" max="3860" width="8.33203125" style="56" customWidth="1"/>
    <col min="3861" max="3861" width="2.6640625" style="56" customWidth="1"/>
    <col min="3862" max="3874" width="7.6640625" style="56" customWidth="1"/>
    <col min="3875" max="3875" width="3.6640625" style="56" customWidth="1"/>
    <col min="3876" max="3878" width="7.6640625" style="56" customWidth="1"/>
    <col min="3879" max="3879" width="1.6640625" style="56" customWidth="1"/>
    <col min="3880" max="3896" width="7.6640625" style="56" customWidth="1"/>
    <col min="3897" max="4096" width="7.6640625" style="56"/>
    <col min="4097" max="4097" width="19.21875" style="56" customWidth="1"/>
    <col min="4098" max="4098" width="13.21875" style="56" customWidth="1"/>
    <col min="4099" max="4099" width="4.109375" style="56" customWidth="1"/>
    <col min="4100" max="4100" width="7.77734375" style="56" customWidth="1"/>
    <col min="4101" max="4101" width="4.33203125" style="56" customWidth="1"/>
    <col min="4102" max="4102" width="10.109375" style="56" customWidth="1"/>
    <col min="4103" max="4103" width="12" style="56" customWidth="1"/>
    <col min="4104" max="4104" width="2.33203125" style="56" customWidth="1"/>
    <col min="4105" max="4105" width="9.109375" style="56" customWidth="1"/>
    <col min="4106" max="4106" width="9.6640625" style="56" customWidth="1"/>
    <col min="4107" max="4107" width="3.6640625" style="56" customWidth="1"/>
    <col min="4108" max="4108" width="10.6640625" style="56" customWidth="1"/>
    <col min="4109" max="4109" width="9.109375" style="56" customWidth="1"/>
    <col min="4110" max="4110" width="4" style="56" customWidth="1"/>
    <col min="4111" max="4111" width="9.88671875" style="56" customWidth="1"/>
    <col min="4112" max="4112" width="9.33203125" style="56" customWidth="1"/>
    <col min="4113" max="4113" width="7.6640625" style="56" customWidth="1"/>
    <col min="4114" max="4115" width="7.33203125" style="56" customWidth="1"/>
    <col min="4116" max="4116" width="8.33203125" style="56" customWidth="1"/>
    <col min="4117" max="4117" width="2.6640625" style="56" customWidth="1"/>
    <col min="4118" max="4130" width="7.6640625" style="56" customWidth="1"/>
    <col min="4131" max="4131" width="3.6640625" style="56" customWidth="1"/>
    <col min="4132" max="4134" width="7.6640625" style="56" customWidth="1"/>
    <col min="4135" max="4135" width="1.6640625" style="56" customWidth="1"/>
    <col min="4136" max="4152" width="7.6640625" style="56" customWidth="1"/>
    <col min="4153" max="4352" width="7.6640625" style="56"/>
    <col min="4353" max="4353" width="19.21875" style="56" customWidth="1"/>
    <col min="4354" max="4354" width="13.21875" style="56" customWidth="1"/>
    <col min="4355" max="4355" width="4.109375" style="56" customWidth="1"/>
    <col min="4356" max="4356" width="7.77734375" style="56" customWidth="1"/>
    <col min="4357" max="4357" width="4.33203125" style="56" customWidth="1"/>
    <col min="4358" max="4358" width="10.109375" style="56" customWidth="1"/>
    <col min="4359" max="4359" width="12" style="56" customWidth="1"/>
    <col min="4360" max="4360" width="2.33203125" style="56" customWidth="1"/>
    <col min="4361" max="4361" width="9.109375" style="56" customWidth="1"/>
    <col min="4362" max="4362" width="9.6640625" style="56" customWidth="1"/>
    <col min="4363" max="4363" width="3.6640625" style="56" customWidth="1"/>
    <col min="4364" max="4364" width="10.6640625" style="56" customWidth="1"/>
    <col min="4365" max="4365" width="9.109375" style="56" customWidth="1"/>
    <col min="4366" max="4366" width="4" style="56" customWidth="1"/>
    <col min="4367" max="4367" width="9.88671875" style="56" customWidth="1"/>
    <col min="4368" max="4368" width="9.33203125" style="56" customWidth="1"/>
    <col min="4369" max="4369" width="7.6640625" style="56" customWidth="1"/>
    <col min="4370" max="4371" width="7.33203125" style="56" customWidth="1"/>
    <col min="4372" max="4372" width="8.33203125" style="56" customWidth="1"/>
    <col min="4373" max="4373" width="2.6640625" style="56" customWidth="1"/>
    <col min="4374" max="4386" width="7.6640625" style="56" customWidth="1"/>
    <col min="4387" max="4387" width="3.6640625" style="56" customWidth="1"/>
    <col min="4388" max="4390" width="7.6640625" style="56" customWidth="1"/>
    <col min="4391" max="4391" width="1.6640625" style="56" customWidth="1"/>
    <col min="4392" max="4408" width="7.6640625" style="56" customWidth="1"/>
    <col min="4409" max="4608" width="7.6640625" style="56"/>
    <col min="4609" max="4609" width="19.21875" style="56" customWidth="1"/>
    <col min="4610" max="4610" width="13.21875" style="56" customWidth="1"/>
    <col min="4611" max="4611" width="4.109375" style="56" customWidth="1"/>
    <col min="4612" max="4612" width="7.77734375" style="56" customWidth="1"/>
    <col min="4613" max="4613" width="4.33203125" style="56" customWidth="1"/>
    <col min="4614" max="4614" width="10.109375" style="56" customWidth="1"/>
    <col min="4615" max="4615" width="12" style="56" customWidth="1"/>
    <col min="4616" max="4616" width="2.33203125" style="56" customWidth="1"/>
    <col min="4617" max="4617" width="9.109375" style="56" customWidth="1"/>
    <col min="4618" max="4618" width="9.6640625" style="56" customWidth="1"/>
    <col min="4619" max="4619" width="3.6640625" style="56" customWidth="1"/>
    <col min="4620" max="4620" width="10.6640625" style="56" customWidth="1"/>
    <col min="4621" max="4621" width="9.109375" style="56" customWidth="1"/>
    <col min="4622" max="4622" width="4" style="56" customWidth="1"/>
    <col min="4623" max="4623" width="9.88671875" style="56" customWidth="1"/>
    <col min="4624" max="4624" width="9.33203125" style="56" customWidth="1"/>
    <col min="4625" max="4625" width="7.6640625" style="56" customWidth="1"/>
    <col min="4626" max="4627" width="7.33203125" style="56" customWidth="1"/>
    <col min="4628" max="4628" width="8.33203125" style="56" customWidth="1"/>
    <col min="4629" max="4629" width="2.6640625" style="56" customWidth="1"/>
    <col min="4630" max="4642" width="7.6640625" style="56" customWidth="1"/>
    <col min="4643" max="4643" width="3.6640625" style="56" customWidth="1"/>
    <col min="4644" max="4646" width="7.6640625" style="56" customWidth="1"/>
    <col min="4647" max="4647" width="1.6640625" style="56" customWidth="1"/>
    <col min="4648" max="4664" width="7.6640625" style="56" customWidth="1"/>
    <col min="4665" max="4864" width="7.6640625" style="56"/>
    <col min="4865" max="4865" width="19.21875" style="56" customWidth="1"/>
    <col min="4866" max="4866" width="13.21875" style="56" customWidth="1"/>
    <col min="4867" max="4867" width="4.109375" style="56" customWidth="1"/>
    <col min="4868" max="4868" width="7.77734375" style="56" customWidth="1"/>
    <col min="4869" max="4869" width="4.33203125" style="56" customWidth="1"/>
    <col min="4870" max="4870" width="10.109375" style="56" customWidth="1"/>
    <col min="4871" max="4871" width="12" style="56" customWidth="1"/>
    <col min="4872" max="4872" width="2.33203125" style="56" customWidth="1"/>
    <col min="4873" max="4873" width="9.109375" style="56" customWidth="1"/>
    <col min="4874" max="4874" width="9.6640625" style="56" customWidth="1"/>
    <col min="4875" max="4875" width="3.6640625" style="56" customWidth="1"/>
    <col min="4876" max="4876" width="10.6640625" style="56" customWidth="1"/>
    <col min="4877" max="4877" width="9.109375" style="56" customWidth="1"/>
    <col min="4878" max="4878" width="4" style="56" customWidth="1"/>
    <col min="4879" max="4879" width="9.88671875" style="56" customWidth="1"/>
    <col min="4880" max="4880" width="9.33203125" style="56" customWidth="1"/>
    <col min="4881" max="4881" width="7.6640625" style="56" customWidth="1"/>
    <col min="4882" max="4883" width="7.33203125" style="56" customWidth="1"/>
    <col min="4884" max="4884" width="8.33203125" style="56" customWidth="1"/>
    <col min="4885" max="4885" width="2.6640625" style="56" customWidth="1"/>
    <col min="4886" max="4898" width="7.6640625" style="56" customWidth="1"/>
    <col min="4899" max="4899" width="3.6640625" style="56" customWidth="1"/>
    <col min="4900" max="4902" width="7.6640625" style="56" customWidth="1"/>
    <col min="4903" max="4903" width="1.6640625" style="56" customWidth="1"/>
    <col min="4904" max="4920" width="7.6640625" style="56" customWidth="1"/>
    <col min="4921" max="5120" width="7.6640625" style="56"/>
    <col min="5121" max="5121" width="19.21875" style="56" customWidth="1"/>
    <col min="5122" max="5122" width="13.21875" style="56" customWidth="1"/>
    <col min="5123" max="5123" width="4.109375" style="56" customWidth="1"/>
    <col min="5124" max="5124" width="7.77734375" style="56" customWidth="1"/>
    <col min="5125" max="5125" width="4.33203125" style="56" customWidth="1"/>
    <col min="5126" max="5126" width="10.109375" style="56" customWidth="1"/>
    <col min="5127" max="5127" width="12" style="56" customWidth="1"/>
    <col min="5128" max="5128" width="2.33203125" style="56" customWidth="1"/>
    <col min="5129" max="5129" width="9.109375" style="56" customWidth="1"/>
    <col min="5130" max="5130" width="9.6640625" style="56" customWidth="1"/>
    <col min="5131" max="5131" width="3.6640625" style="56" customWidth="1"/>
    <col min="5132" max="5132" width="10.6640625" style="56" customWidth="1"/>
    <col min="5133" max="5133" width="9.109375" style="56" customWidth="1"/>
    <col min="5134" max="5134" width="4" style="56" customWidth="1"/>
    <col min="5135" max="5135" width="9.88671875" style="56" customWidth="1"/>
    <col min="5136" max="5136" width="9.33203125" style="56" customWidth="1"/>
    <col min="5137" max="5137" width="7.6640625" style="56" customWidth="1"/>
    <col min="5138" max="5139" width="7.33203125" style="56" customWidth="1"/>
    <col min="5140" max="5140" width="8.33203125" style="56" customWidth="1"/>
    <col min="5141" max="5141" width="2.6640625" style="56" customWidth="1"/>
    <col min="5142" max="5154" width="7.6640625" style="56" customWidth="1"/>
    <col min="5155" max="5155" width="3.6640625" style="56" customWidth="1"/>
    <col min="5156" max="5158" width="7.6640625" style="56" customWidth="1"/>
    <col min="5159" max="5159" width="1.6640625" style="56" customWidth="1"/>
    <col min="5160" max="5176" width="7.6640625" style="56" customWidth="1"/>
    <col min="5177" max="5376" width="7.6640625" style="56"/>
    <col min="5377" max="5377" width="19.21875" style="56" customWidth="1"/>
    <col min="5378" max="5378" width="13.21875" style="56" customWidth="1"/>
    <col min="5379" max="5379" width="4.109375" style="56" customWidth="1"/>
    <col min="5380" max="5380" width="7.77734375" style="56" customWidth="1"/>
    <col min="5381" max="5381" width="4.33203125" style="56" customWidth="1"/>
    <col min="5382" max="5382" width="10.109375" style="56" customWidth="1"/>
    <col min="5383" max="5383" width="12" style="56" customWidth="1"/>
    <col min="5384" max="5384" width="2.33203125" style="56" customWidth="1"/>
    <col min="5385" max="5385" width="9.109375" style="56" customWidth="1"/>
    <col min="5386" max="5386" width="9.6640625" style="56" customWidth="1"/>
    <col min="5387" max="5387" width="3.6640625" style="56" customWidth="1"/>
    <col min="5388" max="5388" width="10.6640625" style="56" customWidth="1"/>
    <col min="5389" max="5389" width="9.109375" style="56" customWidth="1"/>
    <col min="5390" max="5390" width="4" style="56" customWidth="1"/>
    <col min="5391" max="5391" width="9.88671875" style="56" customWidth="1"/>
    <col min="5392" max="5392" width="9.33203125" style="56" customWidth="1"/>
    <col min="5393" max="5393" width="7.6640625" style="56" customWidth="1"/>
    <col min="5394" max="5395" width="7.33203125" style="56" customWidth="1"/>
    <col min="5396" max="5396" width="8.33203125" style="56" customWidth="1"/>
    <col min="5397" max="5397" width="2.6640625" style="56" customWidth="1"/>
    <col min="5398" max="5410" width="7.6640625" style="56" customWidth="1"/>
    <col min="5411" max="5411" width="3.6640625" style="56" customWidth="1"/>
    <col min="5412" max="5414" width="7.6640625" style="56" customWidth="1"/>
    <col min="5415" max="5415" width="1.6640625" style="56" customWidth="1"/>
    <col min="5416" max="5432" width="7.6640625" style="56" customWidth="1"/>
    <col min="5433" max="5632" width="7.6640625" style="56"/>
    <col min="5633" max="5633" width="19.21875" style="56" customWidth="1"/>
    <col min="5634" max="5634" width="13.21875" style="56" customWidth="1"/>
    <col min="5635" max="5635" width="4.109375" style="56" customWidth="1"/>
    <col min="5636" max="5636" width="7.77734375" style="56" customWidth="1"/>
    <col min="5637" max="5637" width="4.33203125" style="56" customWidth="1"/>
    <col min="5638" max="5638" width="10.109375" style="56" customWidth="1"/>
    <col min="5639" max="5639" width="12" style="56" customWidth="1"/>
    <col min="5640" max="5640" width="2.33203125" style="56" customWidth="1"/>
    <col min="5641" max="5641" width="9.109375" style="56" customWidth="1"/>
    <col min="5642" max="5642" width="9.6640625" style="56" customWidth="1"/>
    <col min="5643" max="5643" width="3.6640625" style="56" customWidth="1"/>
    <col min="5644" max="5644" width="10.6640625" style="56" customWidth="1"/>
    <col min="5645" max="5645" width="9.109375" style="56" customWidth="1"/>
    <col min="5646" max="5646" width="4" style="56" customWidth="1"/>
    <col min="5647" max="5647" width="9.88671875" style="56" customWidth="1"/>
    <col min="5648" max="5648" width="9.33203125" style="56" customWidth="1"/>
    <col min="5649" max="5649" width="7.6640625" style="56" customWidth="1"/>
    <col min="5650" max="5651" width="7.33203125" style="56" customWidth="1"/>
    <col min="5652" max="5652" width="8.33203125" style="56" customWidth="1"/>
    <col min="5653" max="5653" width="2.6640625" style="56" customWidth="1"/>
    <col min="5654" max="5666" width="7.6640625" style="56" customWidth="1"/>
    <col min="5667" max="5667" width="3.6640625" style="56" customWidth="1"/>
    <col min="5668" max="5670" width="7.6640625" style="56" customWidth="1"/>
    <col min="5671" max="5671" width="1.6640625" style="56" customWidth="1"/>
    <col min="5672" max="5688" width="7.6640625" style="56" customWidth="1"/>
    <col min="5689" max="5888" width="7.6640625" style="56"/>
    <col min="5889" max="5889" width="19.21875" style="56" customWidth="1"/>
    <col min="5890" max="5890" width="13.21875" style="56" customWidth="1"/>
    <col min="5891" max="5891" width="4.109375" style="56" customWidth="1"/>
    <col min="5892" max="5892" width="7.77734375" style="56" customWidth="1"/>
    <col min="5893" max="5893" width="4.33203125" style="56" customWidth="1"/>
    <col min="5894" max="5894" width="10.109375" style="56" customWidth="1"/>
    <col min="5895" max="5895" width="12" style="56" customWidth="1"/>
    <col min="5896" max="5896" width="2.33203125" style="56" customWidth="1"/>
    <col min="5897" max="5897" width="9.109375" style="56" customWidth="1"/>
    <col min="5898" max="5898" width="9.6640625" style="56" customWidth="1"/>
    <col min="5899" max="5899" width="3.6640625" style="56" customWidth="1"/>
    <col min="5900" max="5900" width="10.6640625" style="56" customWidth="1"/>
    <col min="5901" max="5901" width="9.109375" style="56" customWidth="1"/>
    <col min="5902" max="5902" width="4" style="56" customWidth="1"/>
    <col min="5903" max="5903" width="9.88671875" style="56" customWidth="1"/>
    <col min="5904" max="5904" width="9.33203125" style="56" customWidth="1"/>
    <col min="5905" max="5905" width="7.6640625" style="56" customWidth="1"/>
    <col min="5906" max="5907" width="7.33203125" style="56" customWidth="1"/>
    <col min="5908" max="5908" width="8.33203125" style="56" customWidth="1"/>
    <col min="5909" max="5909" width="2.6640625" style="56" customWidth="1"/>
    <col min="5910" max="5922" width="7.6640625" style="56" customWidth="1"/>
    <col min="5923" max="5923" width="3.6640625" style="56" customWidth="1"/>
    <col min="5924" max="5926" width="7.6640625" style="56" customWidth="1"/>
    <col min="5927" max="5927" width="1.6640625" style="56" customWidth="1"/>
    <col min="5928" max="5944" width="7.6640625" style="56" customWidth="1"/>
    <col min="5945" max="6144" width="7.6640625" style="56"/>
    <col min="6145" max="6145" width="19.21875" style="56" customWidth="1"/>
    <col min="6146" max="6146" width="13.21875" style="56" customWidth="1"/>
    <col min="6147" max="6147" width="4.109375" style="56" customWidth="1"/>
    <col min="6148" max="6148" width="7.77734375" style="56" customWidth="1"/>
    <col min="6149" max="6149" width="4.33203125" style="56" customWidth="1"/>
    <col min="6150" max="6150" width="10.109375" style="56" customWidth="1"/>
    <col min="6151" max="6151" width="12" style="56" customWidth="1"/>
    <col min="6152" max="6152" width="2.33203125" style="56" customWidth="1"/>
    <col min="6153" max="6153" width="9.109375" style="56" customWidth="1"/>
    <col min="6154" max="6154" width="9.6640625" style="56" customWidth="1"/>
    <col min="6155" max="6155" width="3.6640625" style="56" customWidth="1"/>
    <col min="6156" max="6156" width="10.6640625" style="56" customWidth="1"/>
    <col min="6157" max="6157" width="9.109375" style="56" customWidth="1"/>
    <col min="6158" max="6158" width="4" style="56" customWidth="1"/>
    <col min="6159" max="6159" width="9.88671875" style="56" customWidth="1"/>
    <col min="6160" max="6160" width="9.33203125" style="56" customWidth="1"/>
    <col min="6161" max="6161" width="7.6640625" style="56" customWidth="1"/>
    <col min="6162" max="6163" width="7.33203125" style="56" customWidth="1"/>
    <col min="6164" max="6164" width="8.33203125" style="56" customWidth="1"/>
    <col min="6165" max="6165" width="2.6640625" style="56" customWidth="1"/>
    <col min="6166" max="6178" width="7.6640625" style="56" customWidth="1"/>
    <col min="6179" max="6179" width="3.6640625" style="56" customWidth="1"/>
    <col min="6180" max="6182" width="7.6640625" style="56" customWidth="1"/>
    <col min="6183" max="6183" width="1.6640625" style="56" customWidth="1"/>
    <col min="6184" max="6200" width="7.6640625" style="56" customWidth="1"/>
    <col min="6201" max="6400" width="7.6640625" style="56"/>
    <col min="6401" max="6401" width="19.21875" style="56" customWidth="1"/>
    <col min="6402" max="6402" width="13.21875" style="56" customWidth="1"/>
    <col min="6403" max="6403" width="4.109375" style="56" customWidth="1"/>
    <col min="6404" max="6404" width="7.77734375" style="56" customWidth="1"/>
    <col min="6405" max="6405" width="4.33203125" style="56" customWidth="1"/>
    <col min="6406" max="6406" width="10.109375" style="56" customWidth="1"/>
    <col min="6407" max="6407" width="12" style="56" customWidth="1"/>
    <col min="6408" max="6408" width="2.33203125" style="56" customWidth="1"/>
    <col min="6409" max="6409" width="9.109375" style="56" customWidth="1"/>
    <col min="6410" max="6410" width="9.6640625" style="56" customWidth="1"/>
    <col min="6411" max="6411" width="3.6640625" style="56" customWidth="1"/>
    <col min="6412" max="6412" width="10.6640625" style="56" customWidth="1"/>
    <col min="6413" max="6413" width="9.109375" style="56" customWidth="1"/>
    <col min="6414" max="6414" width="4" style="56" customWidth="1"/>
    <col min="6415" max="6415" width="9.88671875" style="56" customWidth="1"/>
    <col min="6416" max="6416" width="9.33203125" style="56" customWidth="1"/>
    <col min="6417" max="6417" width="7.6640625" style="56" customWidth="1"/>
    <col min="6418" max="6419" width="7.33203125" style="56" customWidth="1"/>
    <col min="6420" max="6420" width="8.33203125" style="56" customWidth="1"/>
    <col min="6421" max="6421" width="2.6640625" style="56" customWidth="1"/>
    <col min="6422" max="6434" width="7.6640625" style="56" customWidth="1"/>
    <col min="6435" max="6435" width="3.6640625" style="56" customWidth="1"/>
    <col min="6436" max="6438" width="7.6640625" style="56" customWidth="1"/>
    <col min="6439" max="6439" width="1.6640625" style="56" customWidth="1"/>
    <col min="6440" max="6456" width="7.6640625" style="56" customWidth="1"/>
    <col min="6457" max="6656" width="7.6640625" style="56"/>
    <col min="6657" max="6657" width="19.21875" style="56" customWidth="1"/>
    <col min="6658" max="6658" width="13.21875" style="56" customWidth="1"/>
    <col min="6659" max="6659" width="4.109375" style="56" customWidth="1"/>
    <col min="6660" max="6660" width="7.77734375" style="56" customWidth="1"/>
    <col min="6661" max="6661" width="4.33203125" style="56" customWidth="1"/>
    <col min="6662" max="6662" width="10.109375" style="56" customWidth="1"/>
    <col min="6663" max="6663" width="12" style="56" customWidth="1"/>
    <col min="6664" max="6664" width="2.33203125" style="56" customWidth="1"/>
    <col min="6665" max="6665" width="9.109375" style="56" customWidth="1"/>
    <col min="6666" max="6666" width="9.6640625" style="56" customWidth="1"/>
    <col min="6667" max="6667" width="3.6640625" style="56" customWidth="1"/>
    <col min="6668" max="6668" width="10.6640625" style="56" customWidth="1"/>
    <col min="6669" max="6669" width="9.109375" style="56" customWidth="1"/>
    <col min="6670" max="6670" width="4" style="56" customWidth="1"/>
    <col min="6671" max="6671" width="9.88671875" style="56" customWidth="1"/>
    <col min="6672" max="6672" width="9.33203125" style="56" customWidth="1"/>
    <col min="6673" max="6673" width="7.6640625" style="56" customWidth="1"/>
    <col min="6674" max="6675" width="7.33203125" style="56" customWidth="1"/>
    <col min="6676" max="6676" width="8.33203125" style="56" customWidth="1"/>
    <col min="6677" max="6677" width="2.6640625" style="56" customWidth="1"/>
    <col min="6678" max="6690" width="7.6640625" style="56" customWidth="1"/>
    <col min="6691" max="6691" width="3.6640625" style="56" customWidth="1"/>
    <col min="6692" max="6694" width="7.6640625" style="56" customWidth="1"/>
    <col min="6695" max="6695" width="1.6640625" style="56" customWidth="1"/>
    <col min="6696" max="6712" width="7.6640625" style="56" customWidth="1"/>
    <col min="6713" max="6912" width="7.6640625" style="56"/>
    <col min="6913" max="6913" width="19.21875" style="56" customWidth="1"/>
    <col min="6914" max="6914" width="13.21875" style="56" customWidth="1"/>
    <col min="6915" max="6915" width="4.109375" style="56" customWidth="1"/>
    <col min="6916" max="6916" width="7.77734375" style="56" customWidth="1"/>
    <col min="6917" max="6917" width="4.33203125" style="56" customWidth="1"/>
    <col min="6918" max="6918" width="10.109375" style="56" customWidth="1"/>
    <col min="6919" max="6919" width="12" style="56" customWidth="1"/>
    <col min="6920" max="6920" width="2.33203125" style="56" customWidth="1"/>
    <col min="6921" max="6921" width="9.109375" style="56" customWidth="1"/>
    <col min="6922" max="6922" width="9.6640625" style="56" customWidth="1"/>
    <col min="6923" max="6923" width="3.6640625" style="56" customWidth="1"/>
    <col min="6924" max="6924" width="10.6640625" style="56" customWidth="1"/>
    <col min="6925" max="6925" width="9.109375" style="56" customWidth="1"/>
    <col min="6926" max="6926" width="4" style="56" customWidth="1"/>
    <col min="6927" max="6927" width="9.88671875" style="56" customWidth="1"/>
    <col min="6928" max="6928" width="9.33203125" style="56" customWidth="1"/>
    <col min="6929" max="6929" width="7.6640625" style="56" customWidth="1"/>
    <col min="6930" max="6931" width="7.33203125" style="56" customWidth="1"/>
    <col min="6932" max="6932" width="8.33203125" style="56" customWidth="1"/>
    <col min="6933" max="6933" width="2.6640625" style="56" customWidth="1"/>
    <col min="6934" max="6946" width="7.6640625" style="56" customWidth="1"/>
    <col min="6947" max="6947" width="3.6640625" style="56" customWidth="1"/>
    <col min="6948" max="6950" width="7.6640625" style="56" customWidth="1"/>
    <col min="6951" max="6951" width="1.6640625" style="56" customWidth="1"/>
    <col min="6952" max="6968" width="7.6640625" style="56" customWidth="1"/>
    <col min="6969" max="7168" width="7.6640625" style="56"/>
    <col min="7169" max="7169" width="19.21875" style="56" customWidth="1"/>
    <col min="7170" max="7170" width="13.21875" style="56" customWidth="1"/>
    <col min="7171" max="7171" width="4.109375" style="56" customWidth="1"/>
    <col min="7172" max="7172" width="7.77734375" style="56" customWidth="1"/>
    <col min="7173" max="7173" width="4.33203125" style="56" customWidth="1"/>
    <col min="7174" max="7174" width="10.109375" style="56" customWidth="1"/>
    <col min="7175" max="7175" width="12" style="56" customWidth="1"/>
    <col min="7176" max="7176" width="2.33203125" style="56" customWidth="1"/>
    <col min="7177" max="7177" width="9.109375" style="56" customWidth="1"/>
    <col min="7178" max="7178" width="9.6640625" style="56" customWidth="1"/>
    <col min="7179" max="7179" width="3.6640625" style="56" customWidth="1"/>
    <col min="7180" max="7180" width="10.6640625" style="56" customWidth="1"/>
    <col min="7181" max="7181" width="9.109375" style="56" customWidth="1"/>
    <col min="7182" max="7182" width="4" style="56" customWidth="1"/>
    <col min="7183" max="7183" width="9.88671875" style="56" customWidth="1"/>
    <col min="7184" max="7184" width="9.33203125" style="56" customWidth="1"/>
    <col min="7185" max="7185" width="7.6640625" style="56" customWidth="1"/>
    <col min="7186" max="7187" width="7.33203125" style="56" customWidth="1"/>
    <col min="7188" max="7188" width="8.33203125" style="56" customWidth="1"/>
    <col min="7189" max="7189" width="2.6640625" style="56" customWidth="1"/>
    <col min="7190" max="7202" width="7.6640625" style="56" customWidth="1"/>
    <col min="7203" max="7203" width="3.6640625" style="56" customWidth="1"/>
    <col min="7204" max="7206" width="7.6640625" style="56" customWidth="1"/>
    <col min="7207" max="7207" width="1.6640625" style="56" customWidth="1"/>
    <col min="7208" max="7224" width="7.6640625" style="56" customWidth="1"/>
    <col min="7225" max="7424" width="7.6640625" style="56"/>
    <col min="7425" max="7425" width="19.21875" style="56" customWidth="1"/>
    <col min="7426" max="7426" width="13.21875" style="56" customWidth="1"/>
    <col min="7427" max="7427" width="4.109375" style="56" customWidth="1"/>
    <col min="7428" max="7428" width="7.77734375" style="56" customWidth="1"/>
    <col min="7429" max="7429" width="4.33203125" style="56" customWidth="1"/>
    <col min="7430" max="7430" width="10.109375" style="56" customWidth="1"/>
    <col min="7431" max="7431" width="12" style="56" customWidth="1"/>
    <col min="7432" max="7432" width="2.33203125" style="56" customWidth="1"/>
    <col min="7433" max="7433" width="9.109375" style="56" customWidth="1"/>
    <col min="7434" max="7434" width="9.6640625" style="56" customWidth="1"/>
    <col min="7435" max="7435" width="3.6640625" style="56" customWidth="1"/>
    <col min="7436" max="7436" width="10.6640625" style="56" customWidth="1"/>
    <col min="7437" max="7437" width="9.109375" style="56" customWidth="1"/>
    <col min="7438" max="7438" width="4" style="56" customWidth="1"/>
    <col min="7439" max="7439" width="9.88671875" style="56" customWidth="1"/>
    <col min="7440" max="7440" width="9.33203125" style="56" customWidth="1"/>
    <col min="7441" max="7441" width="7.6640625" style="56" customWidth="1"/>
    <col min="7442" max="7443" width="7.33203125" style="56" customWidth="1"/>
    <col min="7444" max="7444" width="8.33203125" style="56" customWidth="1"/>
    <col min="7445" max="7445" width="2.6640625" style="56" customWidth="1"/>
    <col min="7446" max="7458" width="7.6640625" style="56" customWidth="1"/>
    <col min="7459" max="7459" width="3.6640625" style="56" customWidth="1"/>
    <col min="7460" max="7462" width="7.6640625" style="56" customWidth="1"/>
    <col min="7463" max="7463" width="1.6640625" style="56" customWidth="1"/>
    <col min="7464" max="7480" width="7.6640625" style="56" customWidth="1"/>
    <col min="7481" max="7680" width="7.6640625" style="56"/>
    <col min="7681" max="7681" width="19.21875" style="56" customWidth="1"/>
    <col min="7682" max="7682" width="13.21875" style="56" customWidth="1"/>
    <col min="7683" max="7683" width="4.109375" style="56" customWidth="1"/>
    <col min="7684" max="7684" width="7.77734375" style="56" customWidth="1"/>
    <col min="7685" max="7685" width="4.33203125" style="56" customWidth="1"/>
    <col min="7686" max="7686" width="10.109375" style="56" customWidth="1"/>
    <col min="7687" max="7687" width="12" style="56" customWidth="1"/>
    <col min="7688" max="7688" width="2.33203125" style="56" customWidth="1"/>
    <col min="7689" max="7689" width="9.109375" style="56" customWidth="1"/>
    <col min="7690" max="7690" width="9.6640625" style="56" customWidth="1"/>
    <col min="7691" max="7691" width="3.6640625" style="56" customWidth="1"/>
    <col min="7692" max="7692" width="10.6640625" style="56" customWidth="1"/>
    <col min="7693" max="7693" width="9.109375" style="56" customWidth="1"/>
    <col min="7694" max="7694" width="4" style="56" customWidth="1"/>
    <col min="7695" max="7695" width="9.88671875" style="56" customWidth="1"/>
    <col min="7696" max="7696" width="9.33203125" style="56" customWidth="1"/>
    <col min="7697" max="7697" width="7.6640625" style="56" customWidth="1"/>
    <col min="7698" max="7699" width="7.33203125" style="56" customWidth="1"/>
    <col min="7700" max="7700" width="8.33203125" style="56" customWidth="1"/>
    <col min="7701" max="7701" width="2.6640625" style="56" customWidth="1"/>
    <col min="7702" max="7714" width="7.6640625" style="56" customWidth="1"/>
    <col min="7715" max="7715" width="3.6640625" style="56" customWidth="1"/>
    <col min="7716" max="7718" width="7.6640625" style="56" customWidth="1"/>
    <col min="7719" max="7719" width="1.6640625" style="56" customWidth="1"/>
    <col min="7720" max="7736" width="7.6640625" style="56" customWidth="1"/>
    <col min="7737" max="7936" width="7.6640625" style="56"/>
    <col min="7937" max="7937" width="19.21875" style="56" customWidth="1"/>
    <col min="7938" max="7938" width="13.21875" style="56" customWidth="1"/>
    <col min="7939" max="7939" width="4.109375" style="56" customWidth="1"/>
    <col min="7940" max="7940" width="7.77734375" style="56" customWidth="1"/>
    <col min="7941" max="7941" width="4.33203125" style="56" customWidth="1"/>
    <col min="7942" max="7942" width="10.109375" style="56" customWidth="1"/>
    <col min="7943" max="7943" width="12" style="56" customWidth="1"/>
    <col min="7944" max="7944" width="2.33203125" style="56" customWidth="1"/>
    <col min="7945" max="7945" width="9.109375" style="56" customWidth="1"/>
    <col min="7946" max="7946" width="9.6640625" style="56" customWidth="1"/>
    <col min="7947" max="7947" width="3.6640625" style="56" customWidth="1"/>
    <col min="7948" max="7948" width="10.6640625" style="56" customWidth="1"/>
    <col min="7949" max="7949" width="9.109375" style="56" customWidth="1"/>
    <col min="7950" max="7950" width="4" style="56" customWidth="1"/>
    <col min="7951" max="7951" width="9.88671875" style="56" customWidth="1"/>
    <col min="7952" max="7952" width="9.33203125" style="56" customWidth="1"/>
    <col min="7953" max="7953" width="7.6640625" style="56" customWidth="1"/>
    <col min="7954" max="7955" width="7.33203125" style="56" customWidth="1"/>
    <col min="7956" max="7956" width="8.33203125" style="56" customWidth="1"/>
    <col min="7957" max="7957" width="2.6640625" style="56" customWidth="1"/>
    <col min="7958" max="7970" width="7.6640625" style="56" customWidth="1"/>
    <col min="7971" max="7971" width="3.6640625" style="56" customWidth="1"/>
    <col min="7972" max="7974" width="7.6640625" style="56" customWidth="1"/>
    <col min="7975" max="7975" width="1.6640625" style="56" customWidth="1"/>
    <col min="7976" max="7992" width="7.6640625" style="56" customWidth="1"/>
    <col min="7993" max="8192" width="7.6640625" style="56"/>
    <col min="8193" max="8193" width="19.21875" style="56" customWidth="1"/>
    <col min="8194" max="8194" width="13.21875" style="56" customWidth="1"/>
    <col min="8195" max="8195" width="4.109375" style="56" customWidth="1"/>
    <col min="8196" max="8196" width="7.77734375" style="56" customWidth="1"/>
    <col min="8197" max="8197" width="4.33203125" style="56" customWidth="1"/>
    <col min="8198" max="8198" width="10.109375" style="56" customWidth="1"/>
    <col min="8199" max="8199" width="12" style="56" customWidth="1"/>
    <col min="8200" max="8200" width="2.33203125" style="56" customWidth="1"/>
    <col min="8201" max="8201" width="9.109375" style="56" customWidth="1"/>
    <col min="8202" max="8202" width="9.6640625" style="56" customWidth="1"/>
    <col min="8203" max="8203" width="3.6640625" style="56" customWidth="1"/>
    <col min="8204" max="8204" width="10.6640625" style="56" customWidth="1"/>
    <col min="8205" max="8205" width="9.109375" style="56" customWidth="1"/>
    <col min="8206" max="8206" width="4" style="56" customWidth="1"/>
    <col min="8207" max="8207" width="9.88671875" style="56" customWidth="1"/>
    <col min="8208" max="8208" width="9.33203125" style="56" customWidth="1"/>
    <col min="8209" max="8209" width="7.6640625" style="56" customWidth="1"/>
    <col min="8210" max="8211" width="7.33203125" style="56" customWidth="1"/>
    <col min="8212" max="8212" width="8.33203125" style="56" customWidth="1"/>
    <col min="8213" max="8213" width="2.6640625" style="56" customWidth="1"/>
    <col min="8214" max="8226" width="7.6640625" style="56" customWidth="1"/>
    <col min="8227" max="8227" width="3.6640625" style="56" customWidth="1"/>
    <col min="8228" max="8230" width="7.6640625" style="56" customWidth="1"/>
    <col min="8231" max="8231" width="1.6640625" style="56" customWidth="1"/>
    <col min="8232" max="8248" width="7.6640625" style="56" customWidth="1"/>
    <col min="8249" max="8448" width="7.6640625" style="56"/>
    <col min="8449" max="8449" width="19.21875" style="56" customWidth="1"/>
    <col min="8450" max="8450" width="13.21875" style="56" customWidth="1"/>
    <col min="8451" max="8451" width="4.109375" style="56" customWidth="1"/>
    <col min="8452" max="8452" width="7.77734375" style="56" customWidth="1"/>
    <col min="8453" max="8453" width="4.33203125" style="56" customWidth="1"/>
    <col min="8454" max="8454" width="10.109375" style="56" customWidth="1"/>
    <col min="8455" max="8455" width="12" style="56" customWidth="1"/>
    <col min="8456" max="8456" width="2.33203125" style="56" customWidth="1"/>
    <col min="8457" max="8457" width="9.109375" style="56" customWidth="1"/>
    <col min="8458" max="8458" width="9.6640625" style="56" customWidth="1"/>
    <col min="8459" max="8459" width="3.6640625" style="56" customWidth="1"/>
    <col min="8460" max="8460" width="10.6640625" style="56" customWidth="1"/>
    <col min="8461" max="8461" width="9.109375" style="56" customWidth="1"/>
    <col min="8462" max="8462" width="4" style="56" customWidth="1"/>
    <col min="8463" max="8463" width="9.88671875" style="56" customWidth="1"/>
    <col min="8464" max="8464" width="9.33203125" style="56" customWidth="1"/>
    <col min="8465" max="8465" width="7.6640625" style="56" customWidth="1"/>
    <col min="8466" max="8467" width="7.33203125" style="56" customWidth="1"/>
    <col min="8468" max="8468" width="8.33203125" style="56" customWidth="1"/>
    <col min="8469" max="8469" width="2.6640625" style="56" customWidth="1"/>
    <col min="8470" max="8482" width="7.6640625" style="56" customWidth="1"/>
    <col min="8483" max="8483" width="3.6640625" style="56" customWidth="1"/>
    <col min="8484" max="8486" width="7.6640625" style="56" customWidth="1"/>
    <col min="8487" max="8487" width="1.6640625" style="56" customWidth="1"/>
    <col min="8488" max="8504" width="7.6640625" style="56" customWidth="1"/>
    <col min="8505" max="8704" width="7.6640625" style="56"/>
    <col min="8705" max="8705" width="19.21875" style="56" customWidth="1"/>
    <col min="8706" max="8706" width="13.21875" style="56" customWidth="1"/>
    <col min="8707" max="8707" width="4.109375" style="56" customWidth="1"/>
    <col min="8708" max="8708" width="7.77734375" style="56" customWidth="1"/>
    <col min="8709" max="8709" width="4.33203125" style="56" customWidth="1"/>
    <col min="8710" max="8710" width="10.109375" style="56" customWidth="1"/>
    <col min="8711" max="8711" width="12" style="56" customWidth="1"/>
    <col min="8712" max="8712" width="2.33203125" style="56" customWidth="1"/>
    <col min="8713" max="8713" width="9.109375" style="56" customWidth="1"/>
    <col min="8714" max="8714" width="9.6640625" style="56" customWidth="1"/>
    <col min="8715" max="8715" width="3.6640625" style="56" customWidth="1"/>
    <col min="8716" max="8716" width="10.6640625" style="56" customWidth="1"/>
    <col min="8717" max="8717" width="9.109375" style="56" customWidth="1"/>
    <col min="8718" max="8718" width="4" style="56" customWidth="1"/>
    <col min="8719" max="8719" width="9.88671875" style="56" customWidth="1"/>
    <col min="8720" max="8720" width="9.33203125" style="56" customWidth="1"/>
    <col min="8721" max="8721" width="7.6640625" style="56" customWidth="1"/>
    <col min="8722" max="8723" width="7.33203125" style="56" customWidth="1"/>
    <col min="8724" max="8724" width="8.33203125" style="56" customWidth="1"/>
    <col min="8725" max="8725" width="2.6640625" style="56" customWidth="1"/>
    <col min="8726" max="8738" width="7.6640625" style="56" customWidth="1"/>
    <col min="8739" max="8739" width="3.6640625" style="56" customWidth="1"/>
    <col min="8740" max="8742" width="7.6640625" style="56" customWidth="1"/>
    <col min="8743" max="8743" width="1.6640625" style="56" customWidth="1"/>
    <col min="8744" max="8760" width="7.6640625" style="56" customWidth="1"/>
    <col min="8761" max="8960" width="7.6640625" style="56"/>
    <col min="8961" max="8961" width="19.21875" style="56" customWidth="1"/>
    <col min="8962" max="8962" width="13.21875" style="56" customWidth="1"/>
    <col min="8963" max="8963" width="4.109375" style="56" customWidth="1"/>
    <col min="8964" max="8964" width="7.77734375" style="56" customWidth="1"/>
    <col min="8965" max="8965" width="4.33203125" style="56" customWidth="1"/>
    <col min="8966" max="8966" width="10.109375" style="56" customWidth="1"/>
    <col min="8967" max="8967" width="12" style="56" customWidth="1"/>
    <col min="8968" max="8968" width="2.33203125" style="56" customWidth="1"/>
    <col min="8969" max="8969" width="9.109375" style="56" customWidth="1"/>
    <col min="8970" max="8970" width="9.6640625" style="56" customWidth="1"/>
    <col min="8971" max="8971" width="3.6640625" style="56" customWidth="1"/>
    <col min="8972" max="8972" width="10.6640625" style="56" customWidth="1"/>
    <col min="8973" max="8973" width="9.109375" style="56" customWidth="1"/>
    <col min="8974" max="8974" width="4" style="56" customWidth="1"/>
    <col min="8975" max="8975" width="9.88671875" style="56" customWidth="1"/>
    <col min="8976" max="8976" width="9.33203125" style="56" customWidth="1"/>
    <col min="8977" max="8977" width="7.6640625" style="56" customWidth="1"/>
    <col min="8978" max="8979" width="7.33203125" style="56" customWidth="1"/>
    <col min="8980" max="8980" width="8.33203125" style="56" customWidth="1"/>
    <col min="8981" max="8981" width="2.6640625" style="56" customWidth="1"/>
    <col min="8982" max="8994" width="7.6640625" style="56" customWidth="1"/>
    <col min="8995" max="8995" width="3.6640625" style="56" customWidth="1"/>
    <col min="8996" max="8998" width="7.6640625" style="56" customWidth="1"/>
    <col min="8999" max="8999" width="1.6640625" style="56" customWidth="1"/>
    <col min="9000" max="9016" width="7.6640625" style="56" customWidth="1"/>
    <col min="9017" max="9216" width="7.6640625" style="56"/>
    <col min="9217" max="9217" width="19.21875" style="56" customWidth="1"/>
    <col min="9218" max="9218" width="13.21875" style="56" customWidth="1"/>
    <col min="9219" max="9219" width="4.109375" style="56" customWidth="1"/>
    <col min="9220" max="9220" width="7.77734375" style="56" customWidth="1"/>
    <col min="9221" max="9221" width="4.33203125" style="56" customWidth="1"/>
    <col min="9222" max="9222" width="10.109375" style="56" customWidth="1"/>
    <col min="9223" max="9223" width="12" style="56" customWidth="1"/>
    <col min="9224" max="9224" width="2.33203125" style="56" customWidth="1"/>
    <col min="9225" max="9225" width="9.109375" style="56" customWidth="1"/>
    <col min="9226" max="9226" width="9.6640625" style="56" customWidth="1"/>
    <col min="9227" max="9227" width="3.6640625" style="56" customWidth="1"/>
    <col min="9228" max="9228" width="10.6640625" style="56" customWidth="1"/>
    <col min="9229" max="9229" width="9.109375" style="56" customWidth="1"/>
    <col min="9230" max="9230" width="4" style="56" customWidth="1"/>
    <col min="9231" max="9231" width="9.88671875" style="56" customWidth="1"/>
    <col min="9232" max="9232" width="9.33203125" style="56" customWidth="1"/>
    <col min="9233" max="9233" width="7.6640625" style="56" customWidth="1"/>
    <col min="9234" max="9235" width="7.33203125" style="56" customWidth="1"/>
    <col min="9236" max="9236" width="8.33203125" style="56" customWidth="1"/>
    <col min="9237" max="9237" width="2.6640625" style="56" customWidth="1"/>
    <col min="9238" max="9250" width="7.6640625" style="56" customWidth="1"/>
    <col min="9251" max="9251" width="3.6640625" style="56" customWidth="1"/>
    <col min="9252" max="9254" width="7.6640625" style="56" customWidth="1"/>
    <col min="9255" max="9255" width="1.6640625" style="56" customWidth="1"/>
    <col min="9256" max="9272" width="7.6640625" style="56" customWidth="1"/>
    <col min="9273" max="9472" width="7.6640625" style="56"/>
    <col min="9473" max="9473" width="19.21875" style="56" customWidth="1"/>
    <col min="9474" max="9474" width="13.21875" style="56" customWidth="1"/>
    <col min="9475" max="9475" width="4.109375" style="56" customWidth="1"/>
    <col min="9476" max="9476" width="7.77734375" style="56" customWidth="1"/>
    <col min="9477" max="9477" width="4.33203125" style="56" customWidth="1"/>
    <col min="9478" max="9478" width="10.109375" style="56" customWidth="1"/>
    <col min="9479" max="9479" width="12" style="56" customWidth="1"/>
    <col min="9480" max="9480" width="2.33203125" style="56" customWidth="1"/>
    <col min="9481" max="9481" width="9.109375" style="56" customWidth="1"/>
    <col min="9482" max="9482" width="9.6640625" style="56" customWidth="1"/>
    <col min="9483" max="9483" width="3.6640625" style="56" customWidth="1"/>
    <col min="9484" max="9484" width="10.6640625" style="56" customWidth="1"/>
    <col min="9485" max="9485" width="9.109375" style="56" customWidth="1"/>
    <col min="9486" max="9486" width="4" style="56" customWidth="1"/>
    <col min="9487" max="9487" width="9.88671875" style="56" customWidth="1"/>
    <col min="9488" max="9488" width="9.33203125" style="56" customWidth="1"/>
    <col min="9489" max="9489" width="7.6640625" style="56" customWidth="1"/>
    <col min="9490" max="9491" width="7.33203125" style="56" customWidth="1"/>
    <col min="9492" max="9492" width="8.33203125" style="56" customWidth="1"/>
    <col min="9493" max="9493" width="2.6640625" style="56" customWidth="1"/>
    <col min="9494" max="9506" width="7.6640625" style="56" customWidth="1"/>
    <col min="9507" max="9507" width="3.6640625" style="56" customWidth="1"/>
    <col min="9508" max="9510" width="7.6640625" style="56" customWidth="1"/>
    <col min="9511" max="9511" width="1.6640625" style="56" customWidth="1"/>
    <col min="9512" max="9528" width="7.6640625" style="56" customWidth="1"/>
    <col min="9529" max="9728" width="7.6640625" style="56"/>
    <col min="9729" max="9729" width="19.21875" style="56" customWidth="1"/>
    <col min="9730" max="9730" width="13.21875" style="56" customWidth="1"/>
    <col min="9731" max="9731" width="4.109375" style="56" customWidth="1"/>
    <col min="9732" max="9732" width="7.77734375" style="56" customWidth="1"/>
    <col min="9733" max="9733" width="4.33203125" style="56" customWidth="1"/>
    <col min="9734" max="9734" width="10.109375" style="56" customWidth="1"/>
    <col min="9735" max="9735" width="12" style="56" customWidth="1"/>
    <col min="9736" max="9736" width="2.33203125" style="56" customWidth="1"/>
    <col min="9737" max="9737" width="9.109375" style="56" customWidth="1"/>
    <col min="9738" max="9738" width="9.6640625" style="56" customWidth="1"/>
    <col min="9739" max="9739" width="3.6640625" style="56" customWidth="1"/>
    <col min="9740" max="9740" width="10.6640625" style="56" customWidth="1"/>
    <col min="9741" max="9741" width="9.109375" style="56" customWidth="1"/>
    <col min="9742" max="9742" width="4" style="56" customWidth="1"/>
    <col min="9743" max="9743" width="9.88671875" style="56" customWidth="1"/>
    <col min="9744" max="9744" width="9.33203125" style="56" customWidth="1"/>
    <col min="9745" max="9745" width="7.6640625" style="56" customWidth="1"/>
    <col min="9746" max="9747" width="7.33203125" style="56" customWidth="1"/>
    <col min="9748" max="9748" width="8.33203125" style="56" customWidth="1"/>
    <col min="9749" max="9749" width="2.6640625" style="56" customWidth="1"/>
    <col min="9750" max="9762" width="7.6640625" style="56" customWidth="1"/>
    <col min="9763" max="9763" width="3.6640625" style="56" customWidth="1"/>
    <col min="9764" max="9766" width="7.6640625" style="56" customWidth="1"/>
    <col min="9767" max="9767" width="1.6640625" style="56" customWidth="1"/>
    <col min="9768" max="9784" width="7.6640625" style="56" customWidth="1"/>
    <col min="9785" max="9984" width="7.6640625" style="56"/>
    <col min="9985" max="9985" width="19.21875" style="56" customWidth="1"/>
    <col min="9986" max="9986" width="13.21875" style="56" customWidth="1"/>
    <col min="9987" max="9987" width="4.109375" style="56" customWidth="1"/>
    <col min="9988" max="9988" width="7.77734375" style="56" customWidth="1"/>
    <col min="9989" max="9989" width="4.33203125" style="56" customWidth="1"/>
    <col min="9990" max="9990" width="10.109375" style="56" customWidth="1"/>
    <col min="9991" max="9991" width="12" style="56" customWidth="1"/>
    <col min="9992" max="9992" width="2.33203125" style="56" customWidth="1"/>
    <col min="9993" max="9993" width="9.109375" style="56" customWidth="1"/>
    <col min="9994" max="9994" width="9.6640625" style="56" customWidth="1"/>
    <col min="9995" max="9995" width="3.6640625" style="56" customWidth="1"/>
    <col min="9996" max="9996" width="10.6640625" style="56" customWidth="1"/>
    <col min="9997" max="9997" width="9.109375" style="56" customWidth="1"/>
    <col min="9998" max="9998" width="4" style="56" customWidth="1"/>
    <col min="9999" max="9999" width="9.88671875" style="56" customWidth="1"/>
    <col min="10000" max="10000" width="9.33203125" style="56" customWidth="1"/>
    <col min="10001" max="10001" width="7.6640625" style="56" customWidth="1"/>
    <col min="10002" max="10003" width="7.33203125" style="56" customWidth="1"/>
    <col min="10004" max="10004" width="8.33203125" style="56" customWidth="1"/>
    <col min="10005" max="10005" width="2.6640625" style="56" customWidth="1"/>
    <col min="10006" max="10018" width="7.6640625" style="56" customWidth="1"/>
    <col min="10019" max="10019" width="3.6640625" style="56" customWidth="1"/>
    <col min="10020" max="10022" width="7.6640625" style="56" customWidth="1"/>
    <col min="10023" max="10023" width="1.6640625" style="56" customWidth="1"/>
    <col min="10024" max="10040" width="7.6640625" style="56" customWidth="1"/>
    <col min="10041" max="10240" width="7.6640625" style="56"/>
    <col min="10241" max="10241" width="19.21875" style="56" customWidth="1"/>
    <col min="10242" max="10242" width="13.21875" style="56" customWidth="1"/>
    <col min="10243" max="10243" width="4.109375" style="56" customWidth="1"/>
    <col min="10244" max="10244" width="7.77734375" style="56" customWidth="1"/>
    <col min="10245" max="10245" width="4.33203125" style="56" customWidth="1"/>
    <col min="10246" max="10246" width="10.109375" style="56" customWidth="1"/>
    <col min="10247" max="10247" width="12" style="56" customWidth="1"/>
    <col min="10248" max="10248" width="2.33203125" style="56" customWidth="1"/>
    <col min="10249" max="10249" width="9.109375" style="56" customWidth="1"/>
    <col min="10250" max="10250" width="9.6640625" style="56" customWidth="1"/>
    <col min="10251" max="10251" width="3.6640625" style="56" customWidth="1"/>
    <col min="10252" max="10252" width="10.6640625" style="56" customWidth="1"/>
    <col min="10253" max="10253" width="9.109375" style="56" customWidth="1"/>
    <col min="10254" max="10254" width="4" style="56" customWidth="1"/>
    <col min="10255" max="10255" width="9.88671875" style="56" customWidth="1"/>
    <col min="10256" max="10256" width="9.33203125" style="56" customWidth="1"/>
    <col min="10257" max="10257" width="7.6640625" style="56" customWidth="1"/>
    <col min="10258" max="10259" width="7.33203125" style="56" customWidth="1"/>
    <col min="10260" max="10260" width="8.33203125" style="56" customWidth="1"/>
    <col min="10261" max="10261" width="2.6640625" style="56" customWidth="1"/>
    <col min="10262" max="10274" width="7.6640625" style="56" customWidth="1"/>
    <col min="10275" max="10275" width="3.6640625" style="56" customWidth="1"/>
    <col min="10276" max="10278" width="7.6640625" style="56" customWidth="1"/>
    <col min="10279" max="10279" width="1.6640625" style="56" customWidth="1"/>
    <col min="10280" max="10296" width="7.6640625" style="56" customWidth="1"/>
    <col min="10297" max="10496" width="7.6640625" style="56"/>
    <col min="10497" max="10497" width="19.21875" style="56" customWidth="1"/>
    <col min="10498" max="10498" width="13.21875" style="56" customWidth="1"/>
    <col min="10499" max="10499" width="4.109375" style="56" customWidth="1"/>
    <col min="10500" max="10500" width="7.77734375" style="56" customWidth="1"/>
    <col min="10501" max="10501" width="4.33203125" style="56" customWidth="1"/>
    <col min="10502" max="10502" width="10.109375" style="56" customWidth="1"/>
    <col min="10503" max="10503" width="12" style="56" customWidth="1"/>
    <col min="10504" max="10504" width="2.33203125" style="56" customWidth="1"/>
    <col min="10505" max="10505" width="9.109375" style="56" customWidth="1"/>
    <col min="10506" max="10506" width="9.6640625" style="56" customWidth="1"/>
    <col min="10507" max="10507" width="3.6640625" style="56" customWidth="1"/>
    <col min="10508" max="10508" width="10.6640625" style="56" customWidth="1"/>
    <col min="10509" max="10509" width="9.109375" style="56" customWidth="1"/>
    <col min="10510" max="10510" width="4" style="56" customWidth="1"/>
    <col min="10511" max="10511" width="9.88671875" style="56" customWidth="1"/>
    <col min="10512" max="10512" width="9.33203125" style="56" customWidth="1"/>
    <col min="10513" max="10513" width="7.6640625" style="56" customWidth="1"/>
    <col min="10514" max="10515" width="7.33203125" style="56" customWidth="1"/>
    <col min="10516" max="10516" width="8.33203125" style="56" customWidth="1"/>
    <col min="10517" max="10517" width="2.6640625" style="56" customWidth="1"/>
    <col min="10518" max="10530" width="7.6640625" style="56" customWidth="1"/>
    <col min="10531" max="10531" width="3.6640625" style="56" customWidth="1"/>
    <col min="10532" max="10534" width="7.6640625" style="56" customWidth="1"/>
    <col min="10535" max="10535" width="1.6640625" style="56" customWidth="1"/>
    <col min="10536" max="10552" width="7.6640625" style="56" customWidth="1"/>
    <col min="10553" max="10752" width="7.6640625" style="56"/>
    <col min="10753" max="10753" width="19.21875" style="56" customWidth="1"/>
    <col min="10754" max="10754" width="13.21875" style="56" customWidth="1"/>
    <col min="10755" max="10755" width="4.109375" style="56" customWidth="1"/>
    <col min="10756" max="10756" width="7.77734375" style="56" customWidth="1"/>
    <col min="10757" max="10757" width="4.33203125" style="56" customWidth="1"/>
    <col min="10758" max="10758" width="10.109375" style="56" customWidth="1"/>
    <col min="10759" max="10759" width="12" style="56" customWidth="1"/>
    <col min="10760" max="10760" width="2.33203125" style="56" customWidth="1"/>
    <col min="10761" max="10761" width="9.109375" style="56" customWidth="1"/>
    <col min="10762" max="10762" width="9.6640625" style="56" customWidth="1"/>
    <col min="10763" max="10763" width="3.6640625" style="56" customWidth="1"/>
    <col min="10764" max="10764" width="10.6640625" style="56" customWidth="1"/>
    <col min="10765" max="10765" width="9.109375" style="56" customWidth="1"/>
    <col min="10766" max="10766" width="4" style="56" customWidth="1"/>
    <col min="10767" max="10767" width="9.88671875" style="56" customWidth="1"/>
    <col min="10768" max="10768" width="9.33203125" style="56" customWidth="1"/>
    <col min="10769" max="10769" width="7.6640625" style="56" customWidth="1"/>
    <col min="10770" max="10771" width="7.33203125" style="56" customWidth="1"/>
    <col min="10772" max="10772" width="8.33203125" style="56" customWidth="1"/>
    <col min="10773" max="10773" width="2.6640625" style="56" customWidth="1"/>
    <col min="10774" max="10786" width="7.6640625" style="56" customWidth="1"/>
    <col min="10787" max="10787" width="3.6640625" style="56" customWidth="1"/>
    <col min="10788" max="10790" width="7.6640625" style="56" customWidth="1"/>
    <col min="10791" max="10791" width="1.6640625" style="56" customWidth="1"/>
    <col min="10792" max="10808" width="7.6640625" style="56" customWidth="1"/>
    <col min="10809" max="11008" width="7.6640625" style="56"/>
    <col min="11009" max="11009" width="19.21875" style="56" customWidth="1"/>
    <col min="11010" max="11010" width="13.21875" style="56" customWidth="1"/>
    <col min="11011" max="11011" width="4.109375" style="56" customWidth="1"/>
    <col min="11012" max="11012" width="7.77734375" style="56" customWidth="1"/>
    <col min="11013" max="11013" width="4.33203125" style="56" customWidth="1"/>
    <col min="11014" max="11014" width="10.109375" style="56" customWidth="1"/>
    <col min="11015" max="11015" width="12" style="56" customWidth="1"/>
    <col min="11016" max="11016" width="2.33203125" style="56" customWidth="1"/>
    <col min="11017" max="11017" width="9.109375" style="56" customWidth="1"/>
    <col min="11018" max="11018" width="9.6640625" style="56" customWidth="1"/>
    <col min="11019" max="11019" width="3.6640625" style="56" customWidth="1"/>
    <col min="11020" max="11020" width="10.6640625" style="56" customWidth="1"/>
    <col min="11021" max="11021" width="9.109375" style="56" customWidth="1"/>
    <col min="11022" max="11022" width="4" style="56" customWidth="1"/>
    <col min="11023" max="11023" width="9.88671875" style="56" customWidth="1"/>
    <col min="11024" max="11024" width="9.33203125" style="56" customWidth="1"/>
    <col min="11025" max="11025" width="7.6640625" style="56" customWidth="1"/>
    <col min="11026" max="11027" width="7.33203125" style="56" customWidth="1"/>
    <col min="11028" max="11028" width="8.33203125" style="56" customWidth="1"/>
    <col min="11029" max="11029" width="2.6640625" style="56" customWidth="1"/>
    <col min="11030" max="11042" width="7.6640625" style="56" customWidth="1"/>
    <col min="11043" max="11043" width="3.6640625" style="56" customWidth="1"/>
    <col min="11044" max="11046" width="7.6640625" style="56" customWidth="1"/>
    <col min="11047" max="11047" width="1.6640625" style="56" customWidth="1"/>
    <col min="11048" max="11064" width="7.6640625" style="56" customWidth="1"/>
    <col min="11065" max="11264" width="7.6640625" style="56"/>
    <col min="11265" max="11265" width="19.21875" style="56" customWidth="1"/>
    <col min="11266" max="11266" width="13.21875" style="56" customWidth="1"/>
    <col min="11267" max="11267" width="4.109375" style="56" customWidth="1"/>
    <col min="11268" max="11268" width="7.77734375" style="56" customWidth="1"/>
    <col min="11269" max="11269" width="4.33203125" style="56" customWidth="1"/>
    <col min="11270" max="11270" width="10.109375" style="56" customWidth="1"/>
    <col min="11271" max="11271" width="12" style="56" customWidth="1"/>
    <col min="11272" max="11272" width="2.33203125" style="56" customWidth="1"/>
    <col min="11273" max="11273" width="9.109375" style="56" customWidth="1"/>
    <col min="11274" max="11274" width="9.6640625" style="56" customWidth="1"/>
    <col min="11275" max="11275" width="3.6640625" style="56" customWidth="1"/>
    <col min="11276" max="11276" width="10.6640625" style="56" customWidth="1"/>
    <col min="11277" max="11277" width="9.109375" style="56" customWidth="1"/>
    <col min="11278" max="11278" width="4" style="56" customWidth="1"/>
    <col min="11279" max="11279" width="9.88671875" style="56" customWidth="1"/>
    <col min="11280" max="11280" width="9.33203125" style="56" customWidth="1"/>
    <col min="11281" max="11281" width="7.6640625" style="56" customWidth="1"/>
    <col min="11282" max="11283" width="7.33203125" style="56" customWidth="1"/>
    <col min="11284" max="11284" width="8.33203125" style="56" customWidth="1"/>
    <col min="11285" max="11285" width="2.6640625" style="56" customWidth="1"/>
    <col min="11286" max="11298" width="7.6640625" style="56" customWidth="1"/>
    <col min="11299" max="11299" width="3.6640625" style="56" customWidth="1"/>
    <col min="11300" max="11302" width="7.6640625" style="56" customWidth="1"/>
    <col min="11303" max="11303" width="1.6640625" style="56" customWidth="1"/>
    <col min="11304" max="11320" width="7.6640625" style="56" customWidth="1"/>
    <col min="11321" max="11520" width="7.6640625" style="56"/>
    <col min="11521" max="11521" width="19.21875" style="56" customWidth="1"/>
    <col min="11522" max="11522" width="13.21875" style="56" customWidth="1"/>
    <col min="11523" max="11523" width="4.109375" style="56" customWidth="1"/>
    <col min="11524" max="11524" width="7.77734375" style="56" customWidth="1"/>
    <col min="11525" max="11525" width="4.33203125" style="56" customWidth="1"/>
    <col min="11526" max="11526" width="10.109375" style="56" customWidth="1"/>
    <col min="11527" max="11527" width="12" style="56" customWidth="1"/>
    <col min="11528" max="11528" width="2.33203125" style="56" customWidth="1"/>
    <col min="11529" max="11529" width="9.109375" style="56" customWidth="1"/>
    <col min="11530" max="11530" width="9.6640625" style="56" customWidth="1"/>
    <col min="11531" max="11531" width="3.6640625" style="56" customWidth="1"/>
    <col min="11532" max="11532" width="10.6640625" style="56" customWidth="1"/>
    <col min="11533" max="11533" width="9.109375" style="56" customWidth="1"/>
    <col min="11534" max="11534" width="4" style="56" customWidth="1"/>
    <col min="11535" max="11535" width="9.88671875" style="56" customWidth="1"/>
    <col min="11536" max="11536" width="9.33203125" style="56" customWidth="1"/>
    <col min="11537" max="11537" width="7.6640625" style="56" customWidth="1"/>
    <col min="11538" max="11539" width="7.33203125" style="56" customWidth="1"/>
    <col min="11540" max="11540" width="8.33203125" style="56" customWidth="1"/>
    <col min="11541" max="11541" width="2.6640625" style="56" customWidth="1"/>
    <col min="11542" max="11554" width="7.6640625" style="56" customWidth="1"/>
    <col min="11555" max="11555" width="3.6640625" style="56" customWidth="1"/>
    <col min="11556" max="11558" width="7.6640625" style="56" customWidth="1"/>
    <col min="11559" max="11559" width="1.6640625" style="56" customWidth="1"/>
    <col min="11560" max="11576" width="7.6640625" style="56" customWidth="1"/>
    <col min="11577" max="11776" width="7.6640625" style="56"/>
    <col min="11777" max="11777" width="19.21875" style="56" customWidth="1"/>
    <col min="11778" max="11778" width="13.21875" style="56" customWidth="1"/>
    <col min="11779" max="11779" width="4.109375" style="56" customWidth="1"/>
    <col min="11780" max="11780" width="7.77734375" style="56" customWidth="1"/>
    <col min="11781" max="11781" width="4.33203125" style="56" customWidth="1"/>
    <col min="11782" max="11782" width="10.109375" style="56" customWidth="1"/>
    <col min="11783" max="11783" width="12" style="56" customWidth="1"/>
    <col min="11784" max="11784" width="2.33203125" style="56" customWidth="1"/>
    <col min="11785" max="11785" width="9.109375" style="56" customWidth="1"/>
    <col min="11786" max="11786" width="9.6640625" style="56" customWidth="1"/>
    <col min="11787" max="11787" width="3.6640625" style="56" customWidth="1"/>
    <col min="11788" max="11788" width="10.6640625" style="56" customWidth="1"/>
    <col min="11789" max="11789" width="9.109375" style="56" customWidth="1"/>
    <col min="11790" max="11790" width="4" style="56" customWidth="1"/>
    <col min="11791" max="11791" width="9.88671875" style="56" customWidth="1"/>
    <col min="11792" max="11792" width="9.33203125" style="56" customWidth="1"/>
    <col min="11793" max="11793" width="7.6640625" style="56" customWidth="1"/>
    <col min="11794" max="11795" width="7.33203125" style="56" customWidth="1"/>
    <col min="11796" max="11796" width="8.33203125" style="56" customWidth="1"/>
    <col min="11797" max="11797" width="2.6640625" style="56" customWidth="1"/>
    <col min="11798" max="11810" width="7.6640625" style="56" customWidth="1"/>
    <col min="11811" max="11811" width="3.6640625" style="56" customWidth="1"/>
    <col min="11812" max="11814" width="7.6640625" style="56" customWidth="1"/>
    <col min="11815" max="11815" width="1.6640625" style="56" customWidth="1"/>
    <col min="11816" max="11832" width="7.6640625" style="56" customWidth="1"/>
    <col min="11833" max="12032" width="7.6640625" style="56"/>
    <col min="12033" max="12033" width="19.21875" style="56" customWidth="1"/>
    <col min="12034" max="12034" width="13.21875" style="56" customWidth="1"/>
    <col min="12035" max="12035" width="4.109375" style="56" customWidth="1"/>
    <col min="12036" max="12036" width="7.77734375" style="56" customWidth="1"/>
    <col min="12037" max="12037" width="4.33203125" style="56" customWidth="1"/>
    <col min="12038" max="12038" width="10.109375" style="56" customWidth="1"/>
    <col min="12039" max="12039" width="12" style="56" customWidth="1"/>
    <col min="12040" max="12040" width="2.33203125" style="56" customWidth="1"/>
    <col min="12041" max="12041" width="9.109375" style="56" customWidth="1"/>
    <col min="12042" max="12042" width="9.6640625" style="56" customWidth="1"/>
    <col min="12043" max="12043" width="3.6640625" style="56" customWidth="1"/>
    <col min="12044" max="12044" width="10.6640625" style="56" customWidth="1"/>
    <col min="12045" max="12045" width="9.109375" style="56" customWidth="1"/>
    <col min="12046" max="12046" width="4" style="56" customWidth="1"/>
    <col min="12047" max="12047" width="9.88671875" style="56" customWidth="1"/>
    <col min="12048" max="12048" width="9.33203125" style="56" customWidth="1"/>
    <col min="12049" max="12049" width="7.6640625" style="56" customWidth="1"/>
    <col min="12050" max="12051" width="7.33203125" style="56" customWidth="1"/>
    <col min="12052" max="12052" width="8.33203125" style="56" customWidth="1"/>
    <col min="12053" max="12053" width="2.6640625" style="56" customWidth="1"/>
    <col min="12054" max="12066" width="7.6640625" style="56" customWidth="1"/>
    <col min="12067" max="12067" width="3.6640625" style="56" customWidth="1"/>
    <col min="12068" max="12070" width="7.6640625" style="56" customWidth="1"/>
    <col min="12071" max="12071" width="1.6640625" style="56" customWidth="1"/>
    <col min="12072" max="12088" width="7.6640625" style="56" customWidth="1"/>
    <col min="12089" max="12288" width="7.6640625" style="56"/>
    <col min="12289" max="12289" width="19.21875" style="56" customWidth="1"/>
    <col min="12290" max="12290" width="13.21875" style="56" customWidth="1"/>
    <col min="12291" max="12291" width="4.109375" style="56" customWidth="1"/>
    <col min="12292" max="12292" width="7.77734375" style="56" customWidth="1"/>
    <col min="12293" max="12293" width="4.33203125" style="56" customWidth="1"/>
    <col min="12294" max="12294" width="10.109375" style="56" customWidth="1"/>
    <col min="12295" max="12295" width="12" style="56" customWidth="1"/>
    <col min="12296" max="12296" width="2.33203125" style="56" customWidth="1"/>
    <col min="12297" max="12297" width="9.109375" style="56" customWidth="1"/>
    <col min="12298" max="12298" width="9.6640625" style="56" customWidth="1"/>
    <col min="12299" max="12299" width="3.6640625" style="56" customWidth="1"/>
    <col min="12300" max="12300" width="10.6640625" style="56" customWidth="1"/>
    <col min="12301" max="12301" width="9.109375" style="56" customWidth="1"/>
    <col min="12302" max="12302" width="4" style="56" customWidth="1"/>
    <col min="12303" max="12303" width="9.88671875" style="56" customWidth="1"/>
    <col min="12304" max="12304" width="9.33203125" style="56" customWidth="1"/>
    <col min="12305" max="12305" width="7.6640625" style="56" customWidth="1"/>
    <col min="12306" max="12307" width="7.33203125" style="56" customWidth="1"/>
    <col min="12308" max="12308" width="8.33203125" style="56" customWidth="1"/>
    <col min="12309" max="12309" width="2.6640625" style="56" customWidth="1"/>
    <col min="12310" max="12322" width="7.6640625" style="56" customWidth="1"/>
    <col min="12323" max="12323" width="3.6640625" style="56" customWidth="1"/>
    <col min="12324" max="12326" width="7.6640625" style="56" customWidth="1"/>
    <col min="12327" max="12327" width="1.6640625" style="56" customWidth="1"/>
    <col min="12328" max="12344" width="7.6640625" style="56" customWidth="1"/>
    <col min="12345" max="12544" width="7.6640625" style="56"/>
    <col min="12545" max="12545" width="19.21875" style="56" customWidth="1"/>
    <col min="12546" max="12546" width="13.21875" style="56" customWidth="1"/>
    <col min="12547" max="12547" width="4.109375" style="56" customWidth="1"/>
    <col min="12548" max="12548" width="7.77734375" style="56" customWidth="1"/>
    <col min="12549" max="12549" width="4.33203125" style="56" customWidth="1"/>
    <col min="12550" max="12550" width="10.109375" style="56" customWidth="1"/>
    <col min="12551" max="12551" width="12" style="56" customWidth="1"/>
    <col min="12552" max="12552" width="2.33203125" style="56" customWidth="1"/>
    <col min="12553" max="12553" width="9.109375" style="56" customWidth="1"/>
    <col min="12554" max="12554" width="9.6640625" style="56" customWidth="1"/>
    <col min="12555" max="12555" width="3.6640625" style="56" customWidth="1"/>
    <col min="12556" max="12556" width="10.6640625" style="56" customWidth="1"/>
    <col min="12557" max="12557" width="9.109375" style="56" customWidth="1"/>
    <col min="12558" max="12558" width="4" style="56" customWidth="1"/>
    <col min="12559" max="12559" width="9.88671875" style="56" customWidth="1"/>
    <col min="12560" max="12560" width="9.33203125" style="56" customWidth="1"/>
    <col min="12561" max="12561" width="7.6640625" style="56" customWidth="1"/>
    <col min="12562" max="12563" width="7.33203125" style="56" customWidth="1"/>
    <col min="12564" max="12564" width="8.33203125" style="56" customWidth="1"/>
    <col min="12565" max="12565" width="2.6640625" style="56" customWidth="1"/>
    <col min="12566" max="12578" width="7.6640625" style="56" customWidth="1"/>
    <col min="12579" max="12579" width="3.6640625" style="56" customWidth="1"/>
    <col min="12580" max="12582" width="7.6640625" style="56" customWidth="1"/>
    <col min="12583" max="12583" width="1.6640625" style="56" customWidth="1"/>
    <col min="12584" max="12600" width="7.6640625" style="56" customWidth="1"/>
    <col min="12601" max="12800" width="7.6640625" style="56"/>
    <col min="12801" max="12801" width="19.21875" style="56" customWidth="1"/>
    <col min="12802" max="12802" width="13.21875" style="56" customWidth="1"/>
    <col min="12803" max="12803" width="4.109375" style="56" customWidth="1"/>
    <col min="12804" max="12804" width="7.77734375" style="56" customWidth="1"/>
    <col min="12805" max="12805" width="4.33203125" style="56" customWidth="1"/>
    <col min="12806" max="12806" width="10.109375" style="56" customWidth="1"/>
    <col min="12807" max="12807" width="12" style="56" customWidth="1"/>
    <col min="12808" max="12808" width="2.33203125" style="56" customWidth="1"/>
    <col min="12809" max="12809" width="9.109375" style="56" customWidth="1"/>
    <col min="12810" max="12810" width="9.6640625" style="56" customWidth="1"/>
    <col min="12811" max="12811" width="3.6640625" style="56" customWidth="1"/>
    <col min="12812" max="12812" width="10.6640625" style="56" customWidth="1"/>
    <col min="12813" max="12813" width="9.109375" style="56" customWidth="1"/>
    <col min="12814" max="12814" width="4" style="56" customWidth="1"/>
    <col min="12815" max="12815" width="9.88671875" style="56" customWidth="1"/>
    <col min="12816" max="12816" width="9.33203125" style="56" customWidth="1"/>
    <col min="12817" max="12817" width="7.6640625" style="56" customWidth="1"/>
    <col min="12818" max="12819" width="7.33203125" style="56" customWidth="1"/>
    <col min="12820" max="12820" width="8.33203125" style="56" customWidth="1"/>
    <col min="12821" max="12821" width="2.6640625" style="56" customWidth="1"/>
    <col min="12822" max="12834" width="7.6640625" style="56" customWidth="1"/>
    <col min="12835" max="12835" width="3.6640625" style="56" customWidth="1"/>
    <col min="12836" max="12838" width="7.6640625" style="56" customWidth="1"/>
    <col min="12839" max="12839" width="1.6640625" style="56" customWidth="1"/>
    <col min="12840" max="12856" width="7.6640625" style="56" customWidth="1"/>
    <col min="12857" max="13056" width="7.6640625" style="56"/>
    <col min="13057" max="13057" width="19.21875" style="56" customWidth="1"/>
    <col min="13058" max="13058" width="13.21875" style="56" customWidth="1"/>
    <col min="13059" max="13059" width="4.109375" style="56" customWidth="1"/>
    <col min="13060" max="13060" width="7.77734375" style="56" customWidth="1"/>
    <col min="13061" max="13061" width="4.33203125" style="56" customWidth="1"/>
    <col min="13062" max="13062" width="10.109375" style="56" customWidth="1"/>
    <col min="13063" max="13063" width="12" style="56" customWidth="1"/>
    <col min="13064" max="13064" width="2.33203125" style="56" customWidth="1"/>
    <col min="13065" max="13065" width="9.109375" style="56" customWidth="1"/>
    <col min="13066" max="13066" width="9.6640625" style="56" customWidth="1"/>
    <col min="13067" max="13067" width="3.6640625" style="56" customWidth="1"/>
    <col min="13068" max="13068" width="10.6640625" style="56" customWidth="1"/>
    <col min="13069" max="13069" width="9.109375" style="56" customWidth="1"/>
    <col min="13070" max="13070" width="4" style="56" customWidth="1"/>
    <col min="13071" max="13071" width="9.88671875" style="56" customWidth="1"/>
    <col min="13072" max="13072" width="9.33203125" style="56" customWidth="1"/>
    <col min="13073" max="13073" width="7.6640625" style="56" customWidth="1"/>
    <col min="13074" max="13075" width="7.33203125" style="56" customWidth="1"/>
    <col min="13076" max="13076" width="8.33203125" style="56" customWidth="1"/>
    <col min="13077" max="13077" width="2.6640625" style="56" customWidth="1"/>
    <col min="13078" max="13090" width="7.6640625" style="56" customWidth="1"/>
    <col min="13091" max="13091" width="3.6640625" style="56" customWidth="1"/>
    <col min="13092" max="13094" width="7.6640625" style="56" customWidth="1"/>
    <col min="13095" max="13095" width="1.6640625" style="56" customWidth="1"/>
    <col min="13096" max="13112" width="7.6640625" style="56" customWidth="1"/>
    <col min="13113" max="13312" width="7.6640625" style="56"/>
    <col min="13313" max="13313" width="19.21875" style="56" customWidth="1"/>
    <col min="13314" max="13314" width="13.21875" style="56" customWidth="1"/>
    <col min="13315" max="13315" width="4.109375" style="56" customWidth="1"/>
    <col min="13316" max="13316" width="7.77734375" style="56" customWidth="1"/>
    <col min="13317" max="13317" width="4.33203125" style="56" customWidth="1"/>
    <col min="13318" max="13318" width="10.109375" style="56" customWidth="1"/>
    <col min="13319" max="13319" width="12" style="56" customWidth="1"/>
    <col min="13320" max="13320" width="2.33203125" style="56" customWidth="1"/>
    <col min="13321" max="13321" width="9.109375" style="56" customWidth="1"/>
    <col min="13322" max="13322" width="9.6640625" style="56" customWidth="1"/>
    <col min="13323" max="13323" width="3.6640625" style="56" customWidth="1"/>
    <col min="13324" max="13324" width="10.6640625" style="56" customWidth="1"/>
    <col min="13325" max="13325" width="9.109375" style="56" customWidth="1"/>
    <col min="13326" max="13326" width="4" style="56" customWidth="1"/>
    <col min="13327" max="13327" width="9.88671875" style="56" customWidth="1"/>
    <col min="13328" max="13328" width="9.33203125" style="56" customWidth="1"/>
    <col min="13329" max="13329" width="7.6640625" style="56" customWidth="1"/>
    <col min="13330" max="13331" width="7.33203125" style="56" customWidth="1"/>
    <col min="13332" max="13332" width="8.33203125" style="56" customWidth="1"/>
    <col min="13333" max="13333" width="2.6640625" style="56" customWidth="1"/>
    <col min="13334" max="13346" width="7.6640625" style="56" customWidth="1"/>
    <col min="13347" max="13347" width="3.6640625" style="56" customWidth="1"/>
    <col min="13348" max="13350" width="7.6640625" style="56" customWidth="1"/>
    <col min="13351" max="13351" width="1.6640625" style="56" customWidth="1"/>
    <col min="13352" max="13368" width="7.6640625" style="56" customWidth="1"/>
    <col min="13369" max="13568" width="7.6640625" style="56"/>
    <col min="13569" max="13569" width="19.21875" style="56" customWidth="1"/>
    <col min="13570" max="13570" width="13.21875" style="56" customWidth="1"/>
    <col min="13571" max="13571" width="4.109375" style="56" customWidth="1"/>
    <col min="13572" max="13572" width="7.77734375" style="56" customWidth="1"/>
    <col min="13573" max="13573" width="4.33203125" style="56" customWidth="1"/>
    <col min="13574" max="13574" width="10.109375" style="56" customWidth="1"/>
    <col min="13575" max="13575" width="12" style="56" customWidth="1"/>
    <col min="13576" max="13576" width="2.33203125" style="56" customWidth="1"/>
    <col min="13577" max="13577" width="9.109375" style="56" customWidth="1"/>
    <col min="13578" max="13578" width="9.6640625" style="56" customWidth="1"/>
    <col min="13579" max="13579" width="3.6640625" style="56" customWidth="1"/>
    <col min="13580" max="13580" width="10.6640625" style="56" customWidth="1"/>
    <col min="13581" max="13581" width="9.109375" style="56" customWidth="1"/>
    <col min="13582" max="13582" width="4" style="56" customWidth="1"/>
    <col min="13583" max="13583" width="9.88671875" style="56" customWidth="1"/>
    <col min="13584" max="13584" width="9.33203125" style="56" customWidth="1"/>
    <col min="13585" max="13585" width="7.6640625" style="56" customWidth="1"/>
    <col min="13586" max="13587" width="7.33203125" style="56" customWidth="1"/>
    <col min="13588" max="13588" width="8.33203125" style="56" customWidth="1"/>
    <col min="13589" max="13589" width="2.6640625" style="56" customWidth="1"/>
    <col min="13590" max="13602" width="7.6640625" style="56" customWidth="1"/>
    <col min="13603" max="13603" width="3.6640625" style="56" customWidth="1"/>
    <col min="13604" max="13606" width="7.6640625" style="56" customWidth="1"/>
    <col min="13607" max="13607" width="1.6640625" style="56" customWidth="1"/>
    <col min="13608" max="13624" width="7.6640625" style="56" customWidth="1"/>
    <col min="13625" max="13824" width="7.6640625" style="56"/>
    <col min="13825" max="13825" width="19.21875" style="56" customWidth="1"/>
    <col min="13826" max="13826" width="13.21875" style="56" customWidth="1"/>
    <col min="13827" max="13827" width="4.109375" style="56" customWidth="1"/>
    <col min="13828" max="13828" width="7.77734375" style="56" customWidth="1"/>
    <col min="13829" max="13829" width="4.33203125" style="56" customWidth="1"/>
    <col min="13830" max="13830" width="10.109375" style="56" customWidth="1"/>
    <col min="13831" max="13831" width="12" style="56" customWidth="1"/>
    <col min="13832" max="13832" width="2.33203125" style="56" customWidth="1"/>
    <col min="13833" max="13833" width="9.109375" style="56" customWidth="1"/>
    <col min="13834" max="13834" width="9.6640625" style="56" customWidth="1"/>
    <col min="13835" max="13835" width="3.6640625" style="56" customWidth="1"/>
    <col min="13836" max="13836" width="10.6640625" style="56" customWidth="1"/>
    <col min="13837" max="13837" width="9.109375" style="56" customWidth="1"/>
    <col min="13838" max="13838" width="4" style="56" customWidth="1"/>
    <col min="13839" max="13839" width="9.88671875" style="56" customWidth="1"/>
    <col min="13840" max="13840" width="9.33203125" style="56" customWidth="1"/>
    <col min="13841" max="13841" width="7.6640625" style="56" customWidth="1"/>
    <col min="13842" max="13843" width="7.33203125" style="56" customWidth="1"/>
    <col min="13844" max="13844" width="8.33203125" style="56" customWidth="1"/>
    <col min="13845" max="13845" width="2.6640625" style="56" customWidth="1"/>
    <col min="13846" max="13858" width="7.6640625" style="56" customWidth="1"/>
    <col min="13859" max="13859" width="3.6640625" style="56" customWidth="1"/>
    <col min="13860" max="13862" width="7.6640625" style="56" customWidth="1"/>
    <col min="13863" max="13863" width="1.6640625" style="56" customWidth="1"/>
    <col min="13864" max="13880" width="7.6640625" style="56" customWidth="1"/>
    <col min="13881" max="14080" width="7.6640625" style="56"/>
    <col min="14081" max="14081" width="19.21875" style="56" customWidth="1"/>
    <col min="14082" max="14082" width="13.21875" style="56" customWidth="1"/>
    <col min="14083" max="14083" width="4.109375" style="56" customWidth="1"/>
    <col min="14084" max="14084" width="7.77734375" style="56" customWidth="1"/>
    <col min="14085" max="14085" width="4.33203125" style="56" customWidth="1"/>
    <col min="14086" max="14086" width="10.109375" style="56" customWidth="1"/>
    <col min="14087" max="14087" width="12" style="56" customWidth="1"/>
    <col min="14088" max="14088" width="2.33203125" style="56" customWidth="1"/>
    <col min="14089" max="14089" width="9.109375" style="56" customWidth="1"/>
    <col min="14090" max="14090" width="9.6640625" style="56" customWidth="1"/>
    <col min="14091" max="14091" width="3.6640625" style="56" customWidth="1"/>
    <col min="14092" max="14092" width="10.6640625" style="56" customWidth="1"/>
    <col min="14093" max="14093" width="9.109375" style="56" customWidth="1"/>
    <col min="14094" max="14094" width="4" style="56" customWidth="1"/>
    <col min="14095" max="14095" width="9.88671875" style="56" customWidth="1"/>
    <col min="14096" max="14096" width="9.33203125" style="56" customWidth="1"/>
    <col min="14097" max="14097" width="7.6640625" style="56" customWidth="1"/>
    <col min="14098" max="14099" width="7.33203125" style="56" customWidth="1"/>
    <col min="14100" max="14100" width="8.33203125" style="56" customWidth="1"/>
    <col min="14101" max="14101" width="2.6640625" style="56" customWidth="1"/>
    <col min="14102" max="14114" width="7.6640625" style="56" customWidth="1"/>
    <col min="14115" max="14115" width="3.6640625" style="56" customWidth="1"/>
    <col min="14116" max="14118" width="7.6640625" style="56" customWidth="1"/>
    <col min="14119" max="14119" width="1.6640625" style="56" customWidth="1"/>
    <col min="14120" max="14136" width="7.6640625" style="56" customWidth="1"/>
    <col min="14137" max="14336" width="7.6640625" style="56"/>
    <col min="14337" max="14337" width="19.21875" style="56" customWidth="1"/>
    <col min="14338" max="14338" width="13.21875" style="56" customWidth="1"/>
    <col min="14339" max="14339" width="4.109375" style="56" customWidth="1"/>
    <col min="14340" max="14340" width="7.77734375" style="56" customWidth="1"/>
    <col min="14341" max="14341" width="4.33203125" style="56" customWidth="1"/>
    <col min="14342" max="14342" width="10.109375" style="56" customWidth="1"/>
    <col min="14343" max="14343" width="12" style="56" customWidth="1"/>
    <col min="14344" max="14344" width="2.33203125" style="56" customWidth="1"/>
    <col min="14345" max="14345" width="9.109375" style="56" customWidth="1"/>
    <col min="14346" max="14346" width="9.6640625" style="56" customWidth="1"/>
    <col min="14347" max="14347" width="3.6640625" style="56" customWidth="1"/>
    <col min="14348" max="14348" width="10.6640625" style="56" customWidth="1"/>
    <col min="14349" max="14349" width="9.109375" style="56" customWidth="1"/>
    <col min="14350" max="14350" width="4" style="56" customWidth="1"/>
    <col min="14351" max="14351" width="9.88671875" style="56" customWidth="1"/>
    <col min="14352" max="14352" width="9.33203125" style="56" customWidth="1"/>
    <col min="14353" max="14353" width="7.6640625" style="56" customWidth="1"/>
    <col min="14354" max="14355" width="7.33203125" style="56" customWidth="1"/>
    <col min="14356" max="14356" width="8.33203125" style="56" customWidth="1"/>
    <col min="14357" max="14357" width="2.6640625" style="56" customWidth="1"/>
    <col min="14358" max="14370" width="7.6640625" style="56" customWidth="1"/>
    <col min="14371" max="14371" width="3.6640625" style="56" customWidth="1"/>
    <col min="14372" max="14374" width="7.6640625" style="56" customWidth="1"/>
    <col min="14375" max="14375" width="1.6640625" style="56" customWidth="1"/>
    <col min="14376" max="14392" width="7.6640625" style="56" customWidth="1"/>
    <col min="14393" max="14592" width="7.6640625" style="56"/>
    <col min="14593" max="14593" width="19.21875" style="56" customWidth="1"/>
    <col min="14594" max="14594" width="13.21875" style="56" customWidth="1"/>
    <col min="14595" max="14595" width="4.109375" style="56" customWidth="1"/>
    <col min="14596" max="14596" width="7.77734375" style="56" customWidth="1"/>
    <col min="14597" max="14597" width="4.33203125" style="56" customWidth="1"/>
    <col min="14598" max="14598" width="10.109375" style="56" customWidth="1"/>
    <col min="14599" max="14599" width="12" style="56" customWidth="1"/>
    <col min="14600" max="14600" width="2.33203125" style="56" customWidth="1"/>
    <col min="14601" max="14601" width="9.109375" style="56" customWidth="1"/>
    <col min="14602" max="14602" width="9.6640625" style="56" customWidth="1"/>
    <col min="14603" max="14603" width="3.6640625" style="56" customWidth="1"/>
    <col min="14604" max="14604" width="10.6640625" style="56" customWidth="1"/>
    <col min="14605" max="14605" width="9.109375" style="56" customWidth="1"/>
    <col min="14606" max="14606" width="4" style="56" customWidth="1"/>
    <col min="14607" max="14607" width="9.88671875" style="56" customWidth="1"/>
    <col min="14608" max="14608" width="9.33203125" style="56" customWidth="1"/>
    <col min="14609" max="14609" width="7.6640625" style="56" customWidth="1"/>
    <col min="14610" max="14611" width="7.33203125" style="56" customWidth="1"/>
    <col min="14612" max="14612" width="8.33203125" style="56" customWidth="1"/>
    <col min="14613" max="14613" width="2.6640625" style="56" customWidth="1"/>
    <col min="14614" max="14626" width="7.6640625" style="56" customWidth="1"/>
    <col min="14627" max="14627" width="3.6640625" style="56" customWidth="1"/>
    <col min="14628" max="14630" width="7.6640625" style="56" customWidth="1"/>
    <col min="14631" max="14631" width="1.6640625" style="56" customWidth="1"/>
    <col min="14632" max="14648" width="7.6640625" style="56" customWidth="1"/>
    <col min="14649" max="14848" width="7.6640625" style="56"/>
    <col min="14849" max="14849" width="19.21875" style="56" customWidth="1"/>
    <col min="14850" max="14850" width="13.21875" style="56" customWidth="1"/>
    <col min="14851" max="14851" width="4.109375" style="56" customWidth="1"/>
    <col min="14852" max="14852" width="7.77734375" style="56" customWidth="1"/>
    <col min="14853" max="14853" width="4.33203125" style="56" customWidth="1"/>
    <col min="14854" max="14854" width="10.109375" style="56" customWidth="1"/>
    <col min="14855" max="14855" width="12" style="56" customWidth="1"/>
    <col min="14856" max="14856" width="2.33203125" style="56" customWidth="1"/>
    <col min="14857" max="14857" width="9.109375" style="56" customWidth="1"/>
    <col min="14858" max="14858" width="9.6640625" style="56" customWidth="1"/>
    <col min="14859" max="14859" width="3.6640625" style="56" customWidth="1"/>
    <col min="14860" max="14860" width="10.6640625" style="56" customWidth="1"/>
    <col min="14861" max="14861" width="9.109375" style="56" customWidth="1"/>
    <col min="14862" max="14862" width="4" style="56" customWidth="1"/>
    <col min="14863" max="14863" width="9.88671875" style="56" customWidth="1"/>
    <col min="14864" max="14864" width="9.33203125" style="56" customWidth="1"/>
    <col min="14865" max="14865" width="7.6640625" style="56" customWidth="1"/>
    <col min="14866" max="14867" width="7.33203125" style="56" customWidth="1"/>
    <col min="14868" max="14868" width="8.33203125" style="56" customWidth="1"/>
    <col min="14869" max="14869" width="2.6640625" style="56" customWidth="1"/>
    <col min="14870" max="14882" width="7.6640625" style="56" customWidth="1"/>
    <col min="14883" max="14883" width="3.6640625" style="56" customWidth="1"/>
    <col min="14884" max="14886" width="7.6640625" style="56" customWidth="1"/>
    <col min="14887" max="14887" width="1.6640625" style="56" customWidth="1"/>
    <col min="14888" max="14904" width="7.6640625" style="56" customWidth="1"/>
    <col min="14905" max="15104" width="7.6640625" style="56"/>
    <col min="15105" max="15105" width="19.21875" style="56" customWidth="1"/>
    <col min="15106" max="15106" width="13.21875" style="56" customWidth="1"/>
    <col min="15107" max="15107" width="4.109375" style="56" customWidth="1"/>
    <col min="15108" max="15108" width="7.77734375" style="56" customWidth="1"/>
    <col min="15109" max="15109" width="4.33203125" style="56" customWidth="1"/>
    <col min="15110" max="15110" width="10.109375" style="56" customWidth="1"/>
    <col min="15111" max="15111" width="12" style="56" customWidth="1"/>
    <col min="15112" max="15112" width="2.33203125" style="56" customWidth="1"/>
    <col min="15113" max="15113" width="9.109375" style="56" customWidth="1"/>
    <col min="15114" max="15114" width="9.6640625" style="56" customWidth="1"/>
    <col min="15115" max="15115" width="3.6640625" style="56" customWidth="1"/>
    <col min="15116" max="15116" width="10.6640625" style="56" customWidth="1"/>
    <col min="15117" max="15117" width="9.109375" style="56" customWidth="1"/>
    <col min="15118" max="15118" width="4" style="56" customWidth="1"/>
    <col min="15119" max="15119" width="9.88671875" style="56" customWidth="1"/>
    <col min="15120" max="15120" width="9.33203125" style="56" customWidth="1"/>
    <col min="15121" max="15121" width="7.6640625" style="56" customWidth="1"/>
    <col min="15122" max="15123" width="7.33203125" style="56" customWidth="1"/>
    <col min="15124" max="15124" width="8.33203125" style="56" customWidth="1"/>
    <col min="15125" max="15125" width="2.6640625" style="56" customWidth="1"/>
    <col min="15126" max="15138" width="7.6640625" style="56" customWidth="1"/>
    <col min="15139" max="15139" width="3.6640625" style="56" customWidth="1"/>
    <col min="15140" max="15142" width="7.6640625" style="56" customWidth="1"/>
    <col min="15143" max="15143" width="1.6640625" style="56" customWidth="1"/>
    <col min="15144" max="15160" width="7.6640625" style="56" customWidth="1"/>
    <col min="15161" max="15360" width="7.6640625" style="56"/>
    <col min="15361" max="15361" width="19.21875" style="56" customWidth="1"/>
    <col min="15362" max="15362" width="13.21875" style="56" customWidth="1"/>
    <col min="15363" max="15363" width="4.109375" style="56" customWidth="1"/>
    <col min="15364" max="15364" width="7.77734375" style="56" customWidth="1"/>
    <col min="15365" max="15365" width="4.33203125" style="56" customWidth="1"/>
    <col min="15366" max="15366" width="10.109375" style="56" customWidth="1"/>
    <col min="15367" max="15367" width="12" style="56" customWidth="1"/>
    <col min="15368" max="15368" width="2.33203125" style="56" customWidth="1"/>
    <col min="15369" max="15369" width="9.109375" style="56" customWidth="1"/>
    <col min="15370" max="15370" width="9.6640625" style="56" customWidth="1"/>
    <col min="15371" max="15371" width="3.6640625" style="56" customWidth="1"/>
    <col min="15372" max="15372" width="10.6640625" style="56" customWidth="1"/>
    <col min="15373" max="15373" width="9.109375" style="56" customWidth="1"/>
    <col min="15374" max="15374" width="4" style="56" customWidth="1"/>
    <col min="15375" max="15375" width="9.88671875" style="56" customWidth="1"/>
    <col min="15376" max="15376" width="9.33203125" style="56" customWidth="1"/>
    <col min="15377" max="15377" width="7.6640625" style="56" customWidth="1"/>
    <col min="15378" max="15379" width="7.33203125" style="56" customWidth="1"/>
    <col min="15380" max="15380" width="8.33203125" style="56" customWidth="1"/>
    <col min="15381" max="15381" width="2.6640625" style="56" customWidth="1"/>
    <col min="15382" max="15394" width="7.6640625" style="56" customWidth="1"/>
    <col min="15395" max="15395" width="3.6640625" style="56" customWidth="1"/>
    <col min="15396" max="15398" width="7.6640625" style="56" customWidth="1"/>
    <col min="15399" max="15399" width="1.6640625" style="56" customWidth="1"/>
    <col min="15400" max="15416" width="7.6640625" style="56" customWidth="1"/>
    <col min="15417" max="15616" width="7.6640625" style="56"/>
    <col min="15617" max="15617" width="19.21875" style="56" customWidth="1"/>
    <col min="15618" max="15618" width="13.21875" style="56" customWidth="1"/>
    <col min="15619" max="15619" width="4.109375" style="56" customWidth="1"/>
    <col min="15620" max="15620" width="7.77734375" style="56" customWidth="1"/>
    <col min="15621" max="15621" width="4.33203125" style="56" customWidth="1"/>
    <col min="15622" max="15622" width="10.109375" style="56" customWidth="1"/>
    <col min="15623" max="15623" width="12" style="56" customWidth="1"/>
    <col min="15624" max="15624" width="2.33203125" style="56" customWidth="1"/>
    <col min="15625" max="15625" width="9.109375" style="56" customWidth="1"/>
    <col min="15626" max="15626" width="9.6640625" style="56" customWidth="1"/>
    <col min="15627" max="15627" width="3.6640625" style="56" customWidth="1"/>
    <col min="15628" max="15628" width="10.6640625" style="56" customWidth="1"/>
    <col min="15629" max="15629" width="9.109375" style="56" customWidth="1"/>
    <col min="15630" max="15630" width="4" style="56" customWidth="1"/>
    <col min="15631" max="15631" width="9.88671875" style="56" customWidth="1"/>
    <col min="15632" max="15632" width="9.33203125" style="56" customWidth="1"/>
    <col min="15633" max="15633" width="7.6640625" style="56" customWidth="1"/>
    <col min="15634" max="15635" width="7.33203125" style="56" customWidth="1"/>
    <col min="15636" max="15636" width="8.33203125" style="56" customWidth="1"/>
    <col min="15637" max="15637" width="2.6640625" style="56" customWidth="1"/>
    <col min="15638" max="15650" width="7.6640625" style="56" customWidth="1"/>
    <col min="15651" max="15651" width="3.6640625" style="56" customWidth="1"/>
    <col min="15652" max="15654" width="7.6640625" style="56" customWidth="1"/>
    <col min="15655" max="15655" width="1.6640625" style="56" customWidth="1"/>
    <col min="15656" max="15672" width="7.6640625" style="56" customWidth="1"/>
    <col min="15673" max="15872" width="7.6640625" style="56"/>
    <col min="15873" max="15873" width="19.21875" style="56" customWidth="1"/>
    <col min="15874" max="15874" width="13.21875" style="56" customWidth="1"/>
    <col min="15875" max="15875" width="4.109375" style="56" customWidth="1"/>
    <col min="15876" max="15876" width="7.77734375" style="56" customWidth="1"/>
    <col min="15877" max="15877" width="4.33203125" style="56" customWidth="1"/>
    <col min="15878" max="15878" width="10.109375" style="56" customWidth="1"/>
    <col min="15879" max="15879" width="12" style="56" customWidth="1"/>
    <col min="15880" max="15880" width="2.33203125" style="56" customWidth="1"/>
    <col min="15881" max="15881" width="9.109375" style="56" customWidth="1"/>
    <col min="15882" max="15882" width="9.6640625" style="56" customWidth="1"/>
    <col min="15883" max="15883" width="3.6640625" style="56" customWidth="1"/>
    <col min="15884" max="15884" width="10.6640625" style="56" customWidth="1"/>
    <col min="15885" max="15885" width="9.109375" style="56" customWidth="1"/>
    <col min="15886" max="15886" width="4" style="56" customWidth="1"/>
    <col min="15887" max="15887" width="9.88671875" style="56" customWidth="1"/>
    <col min="15888" max="15888" width="9.33203125" style="56" customWidth="1"/>
    <col min="15889" max="15889" width="7.6640625" style="56" customWidth="1"/>
    <col min="15890" max="15891" width="7.33203125" style="56" customWidth="1"/>
    <col min="15892" max="15892" width="8.33203125" style="56" customWidth="1"/>
    <col min="15893" max="15893" width="2.6640625" style="56" customWidth="1"/>
    <col min="15894" max="15906" width="7.6640625" style="56" customWidth="1"/>
    <col min="15907" max="15907" width="3.6640625" style="56" customWidth="1"/>
    <col min="15908" max="15910" width="7.6640625" style="56" customWidth="1"/>
    <col min="15911" max="15911" width="1.6640625" style="56" customWidth="1"/>
    <col min="15912" max="15928" width="7.6640625" style="56" customWidth="1"/>
    <col min="15929" max="16128" width="7.6640625" style="56"/>
    <col min="16129" max="16129" width="19.21875" style="56" customWidth="1"/>
    <col min="16130" max="16130" width="13.21875" style="56" customWidth="1"/>
    <col min="16131" max="16131" width="4.109375" style="56" customWidth="1"/>
    <col min="16132" max="16132" width="7.77734375" style="56" customWidth="1"/>
    <col min="16133" max="16133" width="4.33203125" style="56" customWidth="1"/>
    <col min="16134" max="16134" width="10.109375" style="56" customWidth="1"/>
    <col min="16135" max="16135" width="12" style="56" customWidth="1"/>
    <col min="16136" max="16136" width="2.33203125" style="56" customWidth="1"/>
    <col min="16137" max="16137" width="9.109375" style="56" customWidth="1"/>
    <col min="16138" max="16138" width="9.6640625" style="56" customWidth="1"/>
    <col min="16139" max="16139" width="3.6640625" style="56" customWidth="1"/>
    <col min="16140" max="16140" width="10.6640625" style="56" customWidth="1"/>
    <col min="16141" max="16141" width="9.109375" style="56" customWidth="1"/>
    <col min="16142" max="16142" width="4" style="56" customWidth="1"/>
    <col min="16143" max="16143" width="9.88671875" style="56" customWidth="1"/>
    <col min="16144" max="16144" width="9.33203125" style="56" customWidth="1"/>
    <col min="16145" max="16145" width="7.6640625" style="56" customWidth="1"/>
    <col min="16146" max="16147" width="7.33203125" style="56" customWidth="1"/>
    <col min="16148" max="16148" width="8.33203125" style="56" customWidth="1"/>
    <col min="16149" max="16149" width="2.6640625" style="56" customWidth="1"/>
    <col min="16150" max="16162" width="7.6640625" style="56" customWidth="1"/>
    <col min="16163" max="16163" width="3.6640625" style="56" customWidth="1"/>
    <col min="16164" max="16166" width="7.6640625" style="56" customWidth="1"/>
    <col min="16167" max="16167" width="1.6640625" style="56" customWidth="1"/>
    <col min="16168" max="16184" width="7.6640625" style="56" customWidth="1"/>
    <col min="16185" max="16384" width="7.6640625" style="56"/>
  </cols>
  <sheetData>
    <row r="1" spans="1:56" s="117" customFormat="1" x14ac:dyDescent="0.2">
      <c r="A1" s="137" t="s">
        <v>409</v>
      </c>
      <c r="B1" s="54"/>
      <c r="C1" s="54"/>
      <c r="D1" s="54"/>
      <c r="E1" s="54"/>
      <c r="F1" s="54"/>
      <c r="G1" s="54"/>
      <c r="H1" s="54"/>
      <c r="I1" s="5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138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</row>
    <row r="2" spans="1:56" s="145" customFormat="1" ht="13.2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40"/>
      <c r="K2" s="141"/>
      <c r="L2" s="141"/>
      <c r="M2" s="142"/>
      <c r="N2" s="143"/>
      <c r="O2" s="143"/>
      <c r="P2" s="142"/>
      <c r="Q2" s="143"/>
      <c r="R2" s="74"/>
      <c r="S2" s="144"/>
      <c r="T2" s="74"/>
      <c r="U2" s="74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</row>
    <row r="3" spans="1:56" s="101" customFormat="1" ht="15" x14ac:dyDescent="0.25">
      <c r="A3" s="58"/>
      <c r="B3" s="54" t="s">
        <v>80</v>
      </c>
      <c r="C3" s="54"/>
      <c r="D3" s="54"/>
      <c r="E3" s="76"/>
      <c r="F3" s="58"/>
      <c r="G3" s="54" t="s">
        <v>316</v>
      </c>
      <c r="H3" s="54"/>
      <c r="I3" s="54"/>
      <c r="J3" s="140"/>
      <c r="K3" s="74"/>
      <c r="L3" s="74"/>
      <c r="M3" s="146"/>
      <c r="N3" s="147"/>
      <c r="O3" s="147"/>
      <c r="P3" s="146"/>
      <c r="Q3" s="147"/>
      <c r="R3" s="147"/>
      <c r="S3" s="148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</row>
    <row r="4" spans="1:56" x14ac:dyDescent="0.2">
      <c r="A4" s="149" t="s">
        <v>57</v>
      </c>
      <c r="B4" s="394" t="s">
        <v>376</v>
      </c>
      <c r="C4" s="306"/>
      <c r="D4" s="394" t="s">
        <v>329</v>
      </c>
      <c r="E4" s="150"/>
      <c r="F4" s="149" t="s">
        <v>57</v>
      </c>
      <c r="G4" s="386" t="s">
        <v>376</v>
      </c>
      <c r="H4" s="150"/>
      <c r="I4" s="386" t="s">
        <v>329</v>
      </c>
      <c r="J4" s="151"/>
      <c r="K4" s="138"/>
      <c r="L4" s="151"/>
      <c r="M4" s="151"/>
      <c r="N4" s="74"/>
      <c r="O4" s="151"/>
      <c r="P4" s="151"/>
      <c r="R4" s="151"/>
      <c r="S4" s="151"/>
      <c r="T4" s="151"/>
      <c r="X4" s="138"/>
      <c r="AI4" s="138"/>
      <c r="AJ4" s="151"/>
      <c r="AK4" s="151"/>
      <c r="AL4" s="151"/>
      <c r="AN4" s="151"/>
      <c r="AO4" s="151"/>
      <c r="AP4" s="151"/>
    </row>
    <row r="5" spans="1:56" x14ac:dyDescent="0.2">
      <c r="A5" s="152"/>
      <c r="B5" s="151"/>
      <c r="C5" s="151"/>
      <c r="D5" s="151"/>
      <c r="E5" s="151"/>
      <c r="F5" s="151"/>
      <c r="G5" s="151"/>
      <c r="H5" s="151"/>
      <c r="I5" s="151"/>
      <c r="J5" s="151"/>
      <c r="K5" s="138"/>
      <c r="L5" s="151"/>
      <c r="M5" s="151"/>
      <c r="N5" s="74"/>
      <c r="O5" s="151"/>
      <c r="P5" s="151"/>
      <c r="R5" s="151"/>
      <c r="S5" s="151"/>
      <c r="T5" s="151"/>
      <c r="X5" s="138"/>
      <c r="AI5" s="138"/>
      <c r="AJ5" s="151"/>
      <c r="AK5" s="151"/>
      <c r="AL5" s="151"/>
      <c r="AN5" s="151"/>
      <c r="AO5" s="151"/>
      <c r="AP5" s="151"/>
    </row>
    <row r="6" spans="1:56" x14ac:dyDescent="0.2">
      <c r="A6" s="153"/>
      <c r="C6" s="154" t="s">
        <v>27</v>
      </c>
      <c r="E6" s="88"/>
      <c r="F6" s="88"/>
      <c r="G6" s="88"/>
      <c r="H6" s="154" t="s">
        <v>27</v>
      </c>
      <c r="I6" s="88"/>
      <c r="K6" s="138"/>
      <c r="X6" s="138"/>
      <c r="AI6" s="138"/>
    </row>
    <row r="7" spans="1:56" x14ac:dyDescent="0.2">
      <c r="A7" s="153"/>
      <c r="K7" s="138"/>
      <c r="X7" s="138"/>
      <c r="AI7" s="138"/>
    </row>
    <row r="8" spans="1:56" ht="15.9" customHeight="1" x14ac:dyDescent="0.2">
      <c r="A8" s="155" t="s">
        <v>81</v>
      </c>
      <c r="B8" s="112">
        <v>22.6</v>
      </c>
      <c r="C8" s="112"/>
      <c r="D8" s="112">
        <v>22.8</v>
      </c>
      <c r="E8" s="134"/>
      <c r="F8" s="157" t="s">
        <v>60</v>
      </c>
      <c r="G8" s="112">
        <v>13.4</v>
      </c>
      <c r="H8" s="112"/>
      <c r="I8" s="112">
        <v>12.3</v>
      </c>
      <c r="J8" s="158"/>
      <c r="K8" s="138"/>
      <c r="L8" s="159"/>
      <c r="M8" s="134"/>
      <c r="O8" s="134"/>
      <c r="P8" s="134"/>
      <c r="R8" s="159"/>
      <c r="S8" s="159"/>
      <c r="T8" s="159"/>
      <c r="X8" s="138"/>
      <c r="AH8" s="138"/>
      <c r="AI8" s="138"/>
      <c r="AJ8" s="159"/>
      <c r="AK8" s="159"/>
      <c r="AL8" s="159"/>
      <c r="AN8" s="159"/>
      <c r="AO8" s="159"/>
      <c r="AP8" s="159"/>
    </row>
    <row r="9" spans="1:56" x14ac:dyDescent="0.2">
      <c r="A9" s="160" t="s">
        <v>82</v>
      </c>
      <c r="B9" s="112">
        <v>23.5</v>
      </c>
      <c r="C9" s="112"/>
      <c r="D9" s="112">
        <v>22.9</v>
      </c>
      <c r="E9" s="79"/>
      <c r="F9" s="157" t="s">
        <v>83</v>
      </c>
      <c r="G9" s="112">
        <v>13.6</v>
      </c>
      <c r="H9" s="112"/>
      <c r="I9" s="112">
        <v>12.3</v>
      </c>
      <c r="J9" s="158"/>
      <c r="K9" s="138"/>
      <c r="L9" s="161"/>
      <c r="M9" s="79"/>
      <c r="O9" s="79"/>
      <c r="P9" s="79"/>
      <c r="R9" s="161"/>
      <c r="S9" s="161"/>
      <c r="T9" s="161"/>
      <c r="X9" s="138"/>
      <c r="AH9" s="138"/>
      <c r="AI9" s="138"/>
      <c r="AJ9" s="159"/>
      <c r="AK9" s="159"/>
      <c r="AL9" s="159"/>
      <c r="AN9" s="159"/>
      <c r="AO9" s="159"/>
      <c r="AP9" s="159"/>
    </row>
    <row r="10" spans="1:56" x14ac:dyDescent="0.2">
      <c r="A10" s="160" t="s">
        <v>84</v>
      </c>
      <c r="B10" s="112">
        <v>24</v>
      </c>
      <c r="C10" s="112"/>
      <c r="D10" s="112">
        <v>22.2</v>
      </c>
      <c r="E10" s="79"/>
      <c r="F10" s="157" t="s">
        <v>81</v>
      </c>
      <c r="G10" s="112">
        <v>13.3</v>
      </c>
      <c r="H10" s="112"/>
      <c r="I10" s="112">
        <v>12.6</v>
      </c>
      <c r="J10" s="158"/>
      <c r="K10" s="138"/>
      <c r="L10" s="161"/>
      <c r="M10" s="79"/>
      <c r="O10" s="79"/>
      <c r="P10" s="79"/>
      <c r="R10" s="161"/>
      <c r="S10" s="161"/>
      <c r="T10" s="161"/>
      <c r="X10" s="138"/>
      <c r="AH10" s="138"/>
      <c r="AI10" s="138"/>
      <c r="AJ10" s="159"/>
      <c r="AK10" s="159"/>
      <c r="AL10" s="159"/>
      <c r="AN10" s="159"/>
      <c r="AO10" s="159"/>
      <c r="AP10" s="159"/>
    </row>
    <row r="11" spans="1:56" x14ac:dyDescent="0.2">
      <c r="A11" s="160" t="s">
        <v>85</v>
      </c>
      <c r="B11" s="156">
        <v>21.8</v>
      </c>
      <c r="C11" s="112"/>
      <c r="D11" s="156">
        <v>22.8</v>
      </c>
      <c r="E11" s="134"/>
      <c r="F11" s="133" t="s">
        <v>82</v>
      </c>
      <c r="G11" s="112">
        <v>13.6</v>
      </c>
      <c r="H11" s="112"/>
      <c r="I11" s="112">
        <v>12.6</v>
      </c>
      <c r="J11" s="158"/>
      <c r="K11" s="138"/>
      <c r="L11" s="159"/>
      <c r="M11" s="134"/>
      <c r="O11" s="134"/>
      <c r="P11" s="134"/>
      <c r="R11" s="159"/>
      <c r="S11" s="159"/>
      <c r="T11" s="159"/>
      <c r="X11" s="138"/>
      <c r="AH11" s="138"/>
      <c r="AI11" s="138"/>
      <c r="AJ11" s="159"/>
      <c r="AK11" s="159"/>
      <c r="AL11" s="159"/>
      <c r="AN11" s="159"/>
      <c r="AO11" s="159"/>
      <c r="AP11" s="159"/>
    </row>
    <row r="12" spans="1:56" x14ac:dyDescent="0.2">
      <c r="A12" s="160" t="s">
        <v>86</v>
      </c>
      <c r="B12" s="156">
        <v>26.5</v>
      </c>
      <c r="C12" s="112"/>
      <c r="D12" s="156">
        <v>22.5</v>
      </c>
      <c r="F12" s="133" t="s">
        <v>84</v>
      </c>
      <c r="G12" s="112">
        <v>13.7</v>
      </c>
      <c r="H12" s="112"/>
      <c r="I12" s="112">
        <v>12.9</v>
      </c>
      <c r="J12" s="158"/>
      <c r="K12" s="138"/>
      <c r="X12" s="138"/>
      <c r="AH12" s="138"/>
      <c r="AI12" s="138"/>
      <c r="AJ12" s="159"/>
      <c r="AK12" s="159"/>
      <c r="AL12" s="159"/>
      <c r="AN12" s="159"/>
      <c r="AO12" s="159"/>
      <c r="AP12" s="159"/>
    </row>
    <row r="13" spans="1:56" x14ac:dyDescent="0.2">
      <c r="A13" s="160" t="s">
        <v>87</v>
      </c>
      <c r="B13" s="156">
        <v>27.8</v>
      </c>
      <c r="C13" s="162"/>
      <c r="D13" s="156">
        <v>22.7</v>
      </c>
      <c r="E13" s="162"/>
      <c r="F13" s="133" t="s">
        <v>85</v>
      </c>
      <c r="G13" s="112">
        <v>13.8</v>
      </c>
      <c r="H13" s="162"/>
      <c r="I13" s="112">
        <v>12.9</v>
      </c>
      <c r="J13" s="127"/>
      <c r="K13" s="138"/>
      <c r="L13" s="127"/>
      <c r="M13" s="162"/>
      <c r="O13" s="162"/>
      <c r="P13" s="162"/>
      <c r="X13" s="138"/>
      <c r="AH13" s="138"/>
      <c r="AI13" s="138"/>
      <c r="AJ13" s="159"/>
      <c r="AK13" s="159"/>
      <c r="AL13" s="159"/>
      <c r="AN13" s="159"/>
      <c r="AO13" s="159"/>
      <c r="AP13" s="159"/>
    </row>
    <row r="14" spans="1:56" x14ac:dyDescent="0.2">
      <c r="A14" s="160" t="s">
        <v>88</v>
      </c>
      <c r="B14" s="156">
        <v>28.7</v>
      </c>
      <c r="C14" s="162"/>
      <c r="D14" s="156">
        <v>22.4</v>
      </c>
      <c r="E14" s="162"/>
      <c r="F14" s="163" t="s">
        <v>86</v>
      </c>
      <c r="G14" s="112">
        <v>14.1</v>
      </c>
      <c r="H14" s="162"/>
      <c r="I14" s="112">
        <v>13.2</v>
      </c>
      <c r="J14" s="127"/>
      <c r="K14" s="138"/>
      <c r="L14" s="127"/>
      <c r="M14" s="162"/>
      <c r="O14" s="162"/>
      <c r="P14" s="162"/>
      <c r="X14" s="138"/>
      <c r="AH14" s="138"/>
      <c r="AI14" s="138"/>
      <c r="AJ14" s="159"/>
      <c r="AK14" s="159"/>
      <c r="AL14" s="159"/>
      <c r="AN14" s="159"/>
      <c r="AO14" s="159"/>
      <c r="AP14" s="159"/>
    </row>
    <row r="15" spans="1:56" x14ac:dyDescent="0.2">
      <c r="A15" s="155" t="s">
        <v>68</v>
      </c>
      <c r="B15" s="156">
        <v>28.7</v>
      </c>
      <c r="D15" s="156">
        <v>22.8</v>
      </c>
      <c r="F15" s="133" t="s">
        <v>87</v>
      </c>
      <c r="G15" s="112">
        <v>14.1</v>
      </c>
      <c r="I15" s="112">
        <v>13.5</v>
      </c>
      <c r="K15" s="138"/>
      <c r="X15" s="138"/>
      <c r="AH15" s="138"/>
      <c r="AI15" s="138"/>
      <c r="AJ15" s="159"/>
      <c r="AK15" s="159"/>
      <c r="AL15" s="159"/>
      <c r="AN15" s="159"/>
      <c r="AO15" s="159"/>
      <c r="AP15" s="159"/>
    </row>
    <row r="16" spans="1:56" x14ac:dyDescent="0.2">
      <c r="A16" s="160" t="s">
        <v>89</v>
      </c>
      <c r="B16" s="156">
        <v>28.8</v>
      </c>
      <c r="D16" s="156">
        <v>22.5</v>
      </c>
      <c r="F16" s="133" t="s">
        <v>88</v>
      </c>
      <c r="G16" s="112">
        <v>14.6</v>
      </c>
      <c r="I16" s="112">
        <v>13.5</v>
      </c>
      <c r="K16" s="138"/>
      <c r="X16" s="138"/>
      <c r="AH16" s="138"/>
      <c r="AI16" s="138"/>
      <c r="AJ16" s="159"/>
      <c r="AK16" s="159"/>
      <c r="AL16" s="159"/>
      <c r="AN16" s="159"/>
      <c r="AO16" s="159"/>
      <c r="AP16" s="159"/>
    </row>
    <row r="17" spans="1:56" x14ac:dyDescent="0.2">
      <c r="A17" s="160" t="s">
        <v>77</v>
      </c>
      <c r="B17" s="156">
        <v>29.3</v>
      </c>
      <c r="D17" s="156">
        <v>22.7</v>
      </c>
      <c r="F17" s="157" t="s">
        <v>68</v>
      </c>
      <c r="G17" s="112">
        <v>14.5</v>
      </c>
      <c r="I17" s="112">
        <v>13.9</v>
      </c>
      <c r="K17" s="138"/>
      <c r="X17" s="138"/>
      <c r="AH17" s="138"/>
      <c r="AI17" s="138"/>
      <c r="AJ17" s="159"/>
      <c r="AK17" s="159"/>
      <c r="AL17" s="159"/>
      <c r="AN17" s="159"/>
      <c r="AO17" s="159"/>
      <c r="AP17" s="159"/>
    </row>
    <row r="18" spans="1:56" x14ac:dyDescent="0.2">
      <c r="A18" s="155" t="s">
        <v>60</v>
      </c>
      <c r="B18" s="156"/>
      <c r="D18" s="156">
        <v>22.8</v>
      </c>
      <c r="F18" s="133" t="s">
        <v>89</v>
      </c>
      <c r="G18" s="112">
        <v>14.6</v>
      </c>
      <c r="I18" s="112">
        <v>13.6</v>
      </c>
      <c r="K18" s="138"/>
      <c r="X18" s="138"/>
      <c r="AH18" s="138"/>
      <c r="AI18" s="138"/>
      <c r="AJ18" s="159"/>
      <c r="AK18" s="159"/>
      <c r="AL18" s="159"/>
      <c r="AN18" s="159"/>
      <c r="AO18" s="159"/>
      <c r="AP18" s="159"/>
    </row>
    <row r="19" spans="1:56" x14ac:dyDescent="0.2">
      <c r="A19" s="155" t="s">
        <v>83</v>
      </c>
      <c r="B19" s="156"/>
      <c r="D19" s="156">
        <v>22.6</v>
      </c>
      <c r="F19" s="133" t="s">
        <v>77</v>
      </c>
      <c r="G19" s="112">
        <v>16</v>
      </c>
      <c r="I19" s="112">
        <v>13.7</v>
      </c>
      <c r="K19" s="138"/>
      <c r="U19" s="138" t="s">
        <v>74</v>
      </c>
      <c r="X19" s="138"/>
      <c r="AH19" s="138"/>
      <c r="AI19" s="138"/>
      <c r="AJ19" s="159"/>
      <c r="AK19" s="159"/>
      <c r="AL19" s="159"/>
      <c r="AN19" s="159"/>
      <c r="AO19" s="159"/>
      <c r="AP19" s="159"/>
    </row>
    <row r="20" spans="1:56" ht="5.0999999999999996" customHeight="1" x14ac:dyDescent="0.2">
      <c r="A20" s="155"/>
      <c r="B20" s="156"/>
      <c r="D20" s="156"/>
      <c r="F20" s="133"/>
      <c r="G20" s="112"/>
      <c r="I20" s="112"/>
      <c r="K20" s="138"/>
      <c r="U20" s="138"/>
      <c r="X20" s="138"/>
      <c r="AH20" s="138"/>
      <c r="AI20" s="138"/>
      <c r="AJ20" s="159"/>
      <c r="AK20" s="159"/>
      <c r="AL20" s="159"/>
      <c r="AN20" s="159"/>
      <c r="AO20" s="159"/>
      <c r="AP20" s="159"/>
    </row>
    <row r="21" spans="1:56" ht="13.5" customHeight="1" x14ac:dyDescent="0.2">
      <c r="A21" s="164" t="s">
        <v>90</v>
      </c>
      <c r="B21" s="56">
        <f>AVERAGE(B8:B19)</f>
        <v>26.169999999999998</v>
      </c>
      <c r="K21" s="138"/>
      <c r="X21" s="138"/>
      <c r="AI21" s="138"/>
      <c r="AJ21" s="138"/>
      <c r="AK21" s="138"/>
      <c r="AL21" s="138"/>
    </row>
    <row r="22" spans="1:56" ht="13.5" customHeight="1" x14ac:dyDescent="0.2">
      <c r="A22" s="164"/>
      <c r="G22" s="159"/>
      <c r="I22" s="159"/>
      <c r="K22" s="138"/>
      <c r="X22" s="138"/>
      <c r="AI22" s="138"/>
      <c r="AJ22" s="138"/>
      <c r="AK22" s="138"/>
      <c r="AL22" s="138"/>
    </row>
    <row r="23" spans="1:56" x14ac:dyDescent="0.2">
      <c r="A23" s="164" t="s">
        <v>91</v>
      </c>
      <c r="K23" s="138"/>
      <c r="X23" s="138"/>
      <c r="AI23" s="138"/>
      <c r="AJ23" s="138"/>
      <c r="AK23" s="138"/>
      <c r="AL23" s="138"/>
    </row>
    <row r="24" spans="1:56" s="74" customFormat="1" x14ac:dyDescent="0.2">
      <c r="A24" s="155" t="s">
        <v>92</v>
      </c>
      <c r="B24" s="165">
        <v>25.7</v>
      </c>
      <c r="C24" s="88" t="s">
        <v>286</v>
      </c>
      <c r="D24" s="165">
        <v>22.6</v>
      </c>
      <c r="E24" s="159"/>
      <c r="F24" s="159"/>
      <c r="G24" s="298">
        <v>14.1</v>
      </c>
      <c r="H24" s="88"/>
      <c r="I24" s="298">
        <v>13</v>
      </c>
      <c r="J24" s="159"/>
      <c r="K24" s="138"/>
      <c r="L24" s="159"/>
      <c r="M24" s="159"/>
      <c r="N24" s="159"/>
      <c r="O24" s="159"/>
      <c r="P24" s="159"/>
      <c r="R24" s="159"/>
      <c r="S24" s="159"/>
      <c r="T24" s="159"/>
      <c r="X24" s="138"/>
      <c r="AH24" s="138"/>
      <c r="AI24" s="138"/>
      <c r="AJ24" s="159"/>
      <c r="AK24" s="159"/>
      <c r="AL24" s="159"/>
      <c r="AN24" s="159"/>
      <c r="AO24" s="159"/>
      <c r="AP24" s="159"/>
    </row>
    <row r="25" spans="1:56" s="74" customFormat="1" x14ac:dyDescent="0.2">
      <c r="A25" s="166"/>
      <c r="B25" s="167"/>
      <c r="C25" s="167"/>
      <c r="D25" s="167"/>
      <c r="E25" s="167"/>
      <c r="F25" s="167"/>
      <c r="G25" s="167"/>
      <c r="H25" s="167"/>
      <c r="I25" s="167"/>
      <c r="J25" s="159"/>
      <c r="K25" s="138"/>
      <c r="L25" s="159"/>
      <c r="M25" s="159"/>
      <c r="N25" s="159"/>
      <c r="O25" s="159"/>
      <c r="P25" s="159"/>
      <c r="R25" s="159"/>
      <c r="S25" s="159"/>
      <c r="T25" s="159"/>
      <c r="X25" s="138"/>
      <c r="AH25" s="138"/>
      <c r="AI25" s="138"/>
      <c r="AJ25" s="159"/>
      <c r="AK25" s="159"/>
      <c r="AL25" s="159"/>
      <c r="AN25" s="159"/>
      <c r="AO25" s="159"/>
      <c r="AP25" s="159"/>
    </row>
    <row r="26" spans="1:56" s="74" customFormat="1" ht="15.9" customHeight="1" x14ac:dyDescent="0.2">
      <c r="A26" s="144" t="s">
        <v>288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38"/>
      <c r="L26" s="159"/>
      <c r="M26" s="159"/>
      <c r="N26" s="159"/>
      <c r="O26" s="159"/>
      <c r="P26" s="159"/>
      <c r="R26" s="159"/>
      <c r="S26" s="159"/>
      <c r="T26" s="159"/>
      <c r="X26" s="138"/>
      <c r="AH26" s="138"/>
      <c r="AI26" s="138"/>
      <c r="AJ26" s="159"/>
      <c r="AK26" s="159"/>
      <c r="AL26" s="159"/>
      <c r="AN26" s="159"/>
      <c r="AO26" s="159"/>
      <c r="AP26" s="159"/>
    </row>
    <row r="27" spans="1:56" s="77" customFormat="1" ht="12.75" customHeight="1" x14ac:dyDescent="0.2">
      <c r="A27" s="133" t="s">
        <v>373</v>
      </c>
      <c r="B27" s="56"/>
      <c r="C27" s="56"/>
      <c r="D27" s="56"/>
      <c r="E27" s="56"/>
      <c r="F27" s="56"/>
      <c r="G27" s="56"/>
      <c r="H27" s="56"/>
      <c r="I27" s="56"/>
      <c r="J27" s="74"/>
      <c r="K27" s="74"/>
      <c r="L27" s="7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168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</row>
    <row r="28" spans="1:56" s="77" customFormat="1" ht="12.75" customHeight="1" x14ac:dyDescent="0.2">
      <c r="A28" s="133" t="s">
        <v>372</v>
      </c>
      <c r="B28" s="56"/>
      <c r="C28" s="56"/>
      <c r="D28" s="56"/>
      <c r="E28" s="56"/>
      <c r="F28" s="56"/>
      <c r="G28" s="56"/>
      <c r="H28" s="56"/>
      <c r="I28" s="56"/>
      <c r="J28" s="74"/>
      <c r="K28" s="74"/>
      <c r="L28" s="7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168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</row>
    <row r="29" spans="1:56" s="77" customFormat="1" ht="15.9" customHeight="1" x14ac:dyDescent="0.2">
      <c r="A29" s="136" t="s">
        <v>355</v>
      </c>
      <c r="B29" s="97"/>
      <c r="C29" s="97"/>
      <c r="D29" s="56"/>
      <c r="E29" s="56"/>
      <c r="F29" s="56"/>
      <c r="G29" s="56"/>
      <c r="H29" s="56"/>
      <c r="I29" s="56"/>
      <c r="J29" s="74"/>
      <c r="K29" s="74"/>
      <c r="L29" s="169"/>
      <c r="P29" s="170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168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</row>
    <row r="30" spans="1:56" s="77" customFormat="1" ht="12" customHeight="1" x14ac:dyDescent="0.2">
      <c r="A30" s="399" t="s">
        <v>486</v>
      </c>
      <c r="B30" s="56"/>
      <c r="C30" s="56"/>
      <c r="D30" s="56"/>
      <c r="E30" s="56"/>
      <c r="F30" s="56"/>
      <c r="G30" s="56"/>
      <c r="H30" s="56"/>
      <c r="I30" s="56"/>
      <c r="J30" s="74"/>
      <c r="K30" s="74"/>
      <c r="L30" s="7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168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</row>
    <row r="31" spans="1:56" x14ac:dyDescent="0.2">
      <c r="AH31" s="138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 codeName="Sheet6">
    <pageSetUpPr fitToPage="1"/>
  </sheetPr>
  <dimension ref="A1:AW27"/>
  <sheetViews>
    <sheetView showGridLines="0" zoomScale="120" zoomScaleNormal="120" workbookViewId="0">
      <selection activeCell="A4" sqref="A4"/>
    </sheetView>
  </sheetViews>
  <sheetFormatPr defaultColWidth="7.6640625" defaultRowHeight="11.4" x14ac:dyDescent="0.2"/>
  <cols>
    <col min="1" max="1" width="19.6640625" style="56" customWidth="1"/>
    <col min="2" max="2" width="11.88671875" style="56" customWidth="1"/>
    <col min="3" max="3" width="10.6640625" style="56" customWidth="1"/>
    <col min="4" max="4" width="4" style="56" customWidth="1"/>
    <col min="5" max="5" width="11.6640625" style="56" customWidth="1"/>
    <col min="6" max="6" width="10.109375" style="56" customWidth="1"/>
    <col min="7" max="7" width="4" style="56" customWidth="1"/>
    <col min="8" max="8" width="11.33203125" style="56" customWidth="1"/>
    <col min="9" max="9" width="11.6640625" style="56" customWidth="1"/>
    <col min="10" max="10" width="2.33203125" style="74" customWidth="1"/>
    <col min="11" max="12" width="7.33203125" style="74" customWidth="1"/>
    <col min="13" max="13" width="8.33203125" style="74" customWidth="1"/>
    <col min="14" max="14" width="2.6640625" style="74" customWidth="1"/>
    <col min="15" max="27" width="7.6640625" style="74" customWidth="1"/>
    <col min="28" max="28" width="3.6640625" style="74" customWidth="1"/>
    <col min="29" max="31" width="7.6640625" style="74" customWidth="1"/>
    <col min="32" max="32" width="1.6640625" style="74" customWidth="1"/>
    <col min="33" max="49" width="7.6640625" style="74" customWidth="1"/>
    <col min="50" max="255" width="7.6640625" style="56" customWidth="1"/>
    <col min="256" max="256" width="7.6640625" style="56"/>
    <col min="257" max="257" width="15.88671875" style="56" customWidth="1"/>
    <col min="258" max="258" width="11" style="56" customWidth="1"/>
    <col min="259" max="259" width="9.6640625" style="56" customWidth="1"/>
    <col min="260" max="260" width="3.6640625" style="56" customWidth="1"/>
    <col min="261" max="261" width="10.6640625" style="56" customWidth="1"/>
    <col min="262" max="262" width="9.109375" style="56" customWidth="1"/>
    <col min="263" max="263" width="4" style="56" customWidth="1"/>
    <col min="264" max="264" width="9.88671875" style="56" customWidth="1"/>
    <col min="265" max="265" width="9.33203125" style="56" customWidth="1"/>
    <col min="266" max="266" width="7.6640625" style="56" customWidth="1"/>
    <col min="267" max="268" width="7.33203125" style="56" customWidth="1"/>
    <col min="269" max="269" width="8.33203125" style="56" customWidth="1"/>
    <col min="270" max="270" width="2.6640625" style="56" customWidth="1"/>
    <col min="271" max="283" width="7.6640625" style="56" customWidth="1"/>
    <col min="284" max="284" width="3.6640625" style="56" customWidth="1"/>
    <col min="285" max="287" width="7.6640625" style="56" customWidth="1"/>
    <col min="288" max="288" width="1.6640625" style="56" customWidth="1"/>
    <col min="289" max="511" width="7.6640625" style="56" customWidth="1"/>
    <col min="512" max="512" width="7.6640625" style="56"/>
    <col min="513" max="513" width="15.88671875" style="56" customWidth="1"/>
    <col min="514" max="514" width="11" style="56" customWidth="1"/>
    <col min="515" max="515" width="9.6640625" style="56" customWidth="1"/>
    <col min="516" max="516" width="3.6640625" style="56" customWidth="1"/>
    <col min="517" max="517" width="10.6640625" style="56" customWidth="1"/>
    <col min="518" max="518" width="9.109375" style="56" customWidth="1"/>
    <col min="519" max="519" width="4" style="56" customWidth="1"/>
    <col min="520" max="520" width="9.88671875" style="56" customWidth="1"/>
    <col min="521" max="521" width="9.33203125" style="56" customWidth="1"/>
    <col min="522" max="522" width="7.6640625" style="56" customWidth="1"/>
    <col min="523" max="524" width="7.33203125" style="56" customWidth="1"/>
    <col min="525" max="525" width="8.33203125" style="56" customWidth="1"/>
    <col min="526" max="526" width="2.6640625" style="56" customWidth="1"/>
    <col min="527" max="539" width="7.6640625" style="56" customWidth="1"/>
    <col min="540" max="540" width="3.6640625" style="56" customWidth="1"/>
    <col min="541" max="543" width="7.6640625" style="56" customWidth="1"/>
    <col min="544" max="544" width="1.6640625" style="56" customWidth="1"/>
    <col min="545" max="767" width="7.6640625" style="56" customWidth="1"/>
    <col min="768" max="768" width="7.6640625" style="56"/>
    <col min="769" max="769" width="15.88671875" style="56" customWidth="1"/>
    <col min="770" max="770" width="11" style="56" customWidth="1"/>
    <col min="771" max="771" width="9.6640625" style="56" customWidth="1"/>
    <col min="772" max="772" width="3.6640625" style="56" customWidth="1"/>
    <col min="773" max="773" width="10.6640625" style="56" customWidth="1"/>
    <col min="774" max="774" width="9.109375" style="56" customWidth="1"/>
    <col min="775" max="775" width="4" style="56" customWidth="1"/>
    <col min="776" max="776" width="9.88671875" style="56" customWidth="1"/>
    <col min="777" max="777" width="9.33203125" style="56" customWidth="1"/>
    <col min="778" max="778" width="7.6640625" style="56" customWidth="1"/>
    <col min="779" max="780" width="7.33203125" style="56" customWidth="1"/>
    <col min="781" max="781" width="8.33203125" style="56" customWidth="1"/>
    <col min="782" max="782" width="2.6640625" style="56" customWidth="1"/>
    <col min="783" max="795" width="7.6640625" style="56" customWidth="1"/>
    <col min="796" max="796" width="3.6640625" style="56" customWidth="1"/>
    <col min="797" max="799" width="7.6640625" style="56" customWidth="1"/>
    <col min="800" max="800" width="1.6640625" style="56" customWidth="1"/>
    <col min="801" max="1023" width="7.6640625" style="56" customWidth="1"/>
    <col min="1024" max="1024" width="7.6640625" style="56"/>
    <col min="1025" max="1025" width="15.88671875" style="56" customWidth="1"/>
    <col min="1026" max="1026" width="11" style="56" customWidth="1"/>
    <col min="1027" max="1027" width="9.6640625" style="56" customWidth="1"/>
    <col min="1028" max="1028" width="3.6640625" style="56" customWidth="1"/>
    <col min="1029" max="1029" width="10.6640625" style="56" customWidth="1"/>
    <col min="1030" max="1030" width="9.109375" style="56" customWidth="1"/>
    <col min="1031" max="1031" width="4" style="56" customWidth="1"/>
    <col min="1032" max="1032" width="9.88671875" style="56" customWidth="1"/>
    <col min="1033" max="1033" width="9.33203125" style="56" customWidth="1"/>
    <col min="1034" max="1034" width="7.6640625" style="56" customWidth="1"/>
    <col min="1035" max="1036" width="7.33203125" style="56" customWidth="1"/>
    <col min="1037" max="1037" width="8.33203125" style="56" customWidth="1"/>
    <col min="1038" max="1038" width="2.6640625" style="56" customWidth="1"/>
    <col min="1039" max="1051" width="7.6640625" style="56" customWidth="1"/>
    <col min="1052" max="1052" width="3.6640625" style="56" customWidth="1"/>
    <col min="1053" max="1055" width="7.6640625" style="56" customWidth="1"/>
    <col min="1056" max="1056" width="1.6640625" style="56" customWidth="1"/>
    <col min="1057" max="1279" width="7.6640625" style="56" customWidth="1"/>
    <col min="1280" max="1280" width="7.6640625" style="56"/>
    <col min="1281" max="1281" width="15.88671875" style="56" customWidth="1"/>
    <col min="1282" max="1282" width="11" style="56" customWidth="1"/>
    <col min="1283" max="1283" width="9.6640625" style="56" customWidth="1"/>
    <col min="1284" max="1284" width="3.6640625" style="56" customWidth="1"/>
    <col min="1285" max="1285" width="10.6640625" style="56" customWidth="1"/>
    <col min="1286" max="1286" width="9.109375" style="56" customWidth="1"/>
    <col min="1287" max="1287" width="4" style="56" customWidth="1"/>
    <col min="1288" max="1288" width="9.88671875" style="56" customWidth="1"/>
    <col min="1289" max="1289" width="9.33203125" style="56" customWidth="1"/>
    <col min="1290" max="1290" width="7.6640625" style="56" customWidth="1"/>
    <col min="1291" max="1292" width="7.33203125" style="56" customWidth="1"/>
    <col min="1293" max="1293" width="8.33203125" style="56" customWidth="1"/>
    <col min="1294" max="1294" width="2.6640625" style="56" customWidth="1"/>
    <col min="1295" max="1307" width="7.6640625" style="56" customWidth="1"/>
    <col min="1308" max="1308" width="3.6640625" style="56" customWidth="1"/>
    <col min="1309" max="1311" width="7.6640625" style="56" customWidth="1"/>
    <col min="1312" max="1312" width="1.6640625" style="56" customWidth="1"/>
    <col min="1313" max="1535" width="7.6640625" style="56" customWidth="1"/>
    <col min="1536" max="1536" width="7.6640625" style="56"/>
    <col min="1537" max="1537" width="15.88671875" style="56" customWidth="1"/>
    <col min="1538" max="1538" width="11" style="56" customWidth="1"/>
    <col min="1539" max="1539" width="9.6640625" style="56" customWidth="1"/>
    <col min="1540" max="1540" width="3.6640625" style="56" customWidth="1"/>
    <col min="1541" max="1541" width="10.6640625" style="56" customWidth="1"/>
    <col min="1542" max="1542" width="9.109375" style="56" customWidth="1"/>
    <col min="1543" max="1543" width="4" style="56" customWidth="1"/>
    <col min="1544" max="1544" width="9.88671875" style="56" customWidth="1"/>
    <col min="1545" max="1545" width="9.33203125" style="56" customWidth="1"/>
    <col min="1546" max="1546" width="7.6640625" style="56" customWidth="1"/>
    <col min="1547" max="1548" width="7.33203125" style="56" customWidth="1"/>
    <col min="1549" max="1549" width="8.33203125" style="56" customWidth="1"/>
    <col min="1550" max="1550" width="2.6640625" style="56" customWidth="1"/>
    <col min="1551" max="1563" width="7.6640625" style="56" customWidth="1"/>
    <col min="1564" max="1564" width="3.6640625" style="56" customWidth="1"/>
    <col min="1565" max="1567" width="7.6640625" style="56" customWidth="1"/>
    <col min="1568" max="1568" width="1.6640625" style="56" customWidth="1"/>
    <col min="1569" max="1791" width="7.6640625" style="56" customWidth="1"/>
    <col min="1792" max="1792" width="7.6640625" style="56"/>
    <col min="1793" max="1793" width="15.88671875" style="56" customWidth="1"/>
    <col min="1794" max="1794" width="11" style="56" customWidth="1"/>
    <col min="1795" max="1795" width="9.6640625" style="56" customWidth="1"/>
    <col min="1796" max="1796" width="3.6640625" style="56" customWidth="1"/>
    <col min="1797" max="1797" width="10.6640625" style="56" customWidth="1"/>
    <col min="1798" max="1798" width="9.109375" style="56" customWidth="1"/>
    <col min="1799" max="1799" width="4" style="56" customWidth="1"/>
    <col min="1800" max="1800" width="9.88671875" style="56" customWidth="1"/>
    <col min="1801" max="1801" width="9.33203125" style="56" customWidth="1"/>
    <col min="1802" max="1802" width="7.6640625" style="56" customWidth="1"/>
    <col min="1803" max="1804" width="7.33203125" style="56" customWidth="1"/>
    <col min="1805" max="1805" width="8.33203125" style="56" customWidth="1"/>
    <col min="1806" max="1806" width="2.6640625" style="56" customWidth="1"/>
    <col min="1807" max="1819" width="7.6640625" style="56" customWidth="1"/>
    <col min="1820" max="1820" width="3.6640625" style="56" customWidth="1"/>
    <col min="1821" max="1823" width="7.6640625" style="56" customWidth="1"/>
    <col min="1824" max="1824" width="1.6640625" style="56" customWidth="1"/>
    <col min="1825" max="2047" width="7.6640625" style="56" customWidth="1"/>
    <col min="2048" max="2048" width="7.6640625" style="56"/>
    <col min="2049" max="2049" width="15.88671875" style="56" customWidth="1"/>
    <col min="2050" max="2050" width="11" style="56" customWidth="1"/>
    <col min="2051" max="2051" width="9.6640625" style="56" customWidth="1"/>
    <col min="2052" max="2052" width="3.6640625" style="56" customWidth="1"/>
    <col min="2053" max="2053" width="10.6640625" style="56" customWidth="1"/>
    <col min="2054" max="2054" width="9.109375" style="56" customWidth="1"/>
    <col min="2055" max="2055" width="4" style="56" customWidth="1"/>
    <col min="2056" max="2056" width="9.88671875" style="56" customWidth="1"/>
    <col min="2057" max="2057" width="9.33203125" style="56" customWidth="1"/>
    <col min="2058" max="2058" width="7.6640625" style="56" customWidth="1"/>
    <col min="2059" max="2060" width="7.33203125" style="56" customWidth="1"/>
    <col min="2061" max="2061" width="8.33203125" style="56" customWidth="1"/>
    <col min="2062" max="2062" width="2.6640625" style="56" customWidth="1"/>
    <col min="2063" max="2075" width="7.6640625" style="56" customWidth="1"/>
    <col min="2076" max="2076" width="3.6640625" style="56" customWidth="1"/>
    <col min="2077" max="2079" width="7.6640625" style="56" customWidth="1"/>
    <col min="2080" max="2080" width="1.6640625" style="56" customWidth="1"/>
    <col min="2081" max="2303" width="7.6640625" style="56" customWidth="1"/>
    <col min="2304" max="2304" width="7.6640625" style="56"/>
    <col min="2305" max="2305" width="15.88671875" style="56" customWidth="1"/>
    <col min="2306" max="2306" width="11" style="56" customWidth="1"/>
    <col min="2307" max="2307" width="9.6640625" style="56" customWidth="1"/>
    <col min="2308" max="2308" width="3.6640625" style="56" customWidth="1"/>
    <col min="2309" max="2309" width="10.6640625" style="56" customWidth="1"/>
    <col min="2310" max="2310" width="9.109375" style="56" customWidth="1"/>
    <col min="2311" max="2311" width="4" style="56" customWidth="1"/>
    <col min="2312" max="2312" width="9.88671875" style="56" customWidth="1"/>
    <col min="2313" max="2313" width="9.33203125" style="56" customWidth="1"/>
    <col min="2314" max="2314" width="7.6640625" style="56" customWidth="1"/>
    <col min="2315" max="2316" width="7.33203125" style="56" customWidth="1"/>
    <col min="2317" max="2317" width="8.33203125" style="56" customWidth="1"/>
    <col min="2318" max="2318" width="2.6640625" style="56" customWidth="1"/>
    <col min="2319" max="2331" width="7.6640625" style="56" customWidth="1"/>
    <col min="2332" max="2332" width="3.6640625" style="56" customWidth="1"/>
    <col min="2333" max="2335" width="7.6640625" style="56" customWidth="1"/>
    <col min="2336" max="2336" width="1.6640625" style="56" customWidth="1"/>
    <col min="2337" max="2559" width="7.6640625" style="56" customWidth="1"/>
    <col min="2560" max="2560" width="7.6640625" style="56"/>
    <col min="2561" max="2561" width="15.88671875" style="56" customWidth="1"/>
    <col min="2562" max="2562" width="11" style="56" customWidth="1"/>
    <col min="2563" max="2563" width="9.6640625" style="56" customWidth="1"/>
    <col min="2564" max="2564" width="3.6640625" style="56" customWidth="1"/>
    <col min="2565" max="2565" width="10.6640625" style="56" customWidth="1"/>
    <col min="2566" max="2566" width="9.109375" style="56" customWidth="1"/>
    <col min="2567" max="2567" width="4" style="56" customWidth="1"/>
    <col min="2568" max="2568" width="9.88671875" style="56" customWidth="1"/>
    <col min="2569" max="2569" width="9.33203125" style="56" customWidth="1"/>
    <col min="2570" max="2570" width="7.6640625" style="56" customWidth="1"/>
    <col min="2571" max="2572" width="7.33203125" style="56" customWidth="1"/>
    <col min="2573" max="2573" width="8.33203125" style="56" customWidth="1"/>
    <col min="2574" max="2574" width="2.6640625" style="56" customWidth="1"/>
    <col min="2575" max="2587" width="7.6640625" style="56" customWidth="1"/>
    <col min="2588" max="2588" width="3.6640625" style="56" customWidth="1"/>
    <col min="2589" max="2591" width="7.6640625" style="56" customWidth="1"/>
    <col min="2592" max="2592" width="1.6640625" style="56" customWidth="1"/>
    <col min="2593" max="2815" width="7.6640625" style="56" customWidth="1"/>
    <col min="2816" max="2816" width="7.6640625" style="56"/>
    <col min="2817" max="2817" width="15.88671875" style="56" customWidth="1"/>
    <col min="2818" max="2818" width="11" style="56" customWidth="1"/>
    <col min="2819" max="2819" width="9.6640625" style="56" customWidth="1"/>
    <col min="2820" max="2820" width="3.6640625" style="56" customWidth="1"/>
    <col min="2821" max="2821" width="10.6640625" style="56" customWidth="1"/>
    <col min="2822" max="2822" width="9.109375" style="56" customWidth="1"/>
    <col min="2823" max="2823" width="4" style="56" customWidth="1"/>
    <col min="2824" max="2824" width="9.88671875" style="56" customWidth="1"/>
    <col min="2825" max="2825" width="9.33203125" style="56" customWidth="1"/>
    <col min="2826" max="2826" width="7.6640625" style="56" customWidth="1"/>
    <col min="2827" max="2828" width="7.33203125" style="56" customWidth="1"/>
    <col min="2829" max="2829" width="8.33203125" style="56" customWidth="1"/>
    <col min="2830" max="2830" width="2.6640625" style="56" customWidth="1"/>
    <col min="2831" max="2843" width="7.6640625" style="56" customWidth="1"/>
    <col min="2844" max="2844" width="3.6640625" style="56" customWidth="1"/>
    <col min="2845" max="2847" width="7.6640625" style="56" customWidth="1"/>
    <col min="2848" max="2848" width="1.6640625" style="56" customWidth="1"/>
    <col min="2849" max="3071" width="7.6640625" style="56" customWidth="1"/>
    <col min="3072" max="3072" width="7.6640625" style="56"/>
    <col min="3073" max="3073" width="15.88671875" style="56" customWidth="1"/>
    <col min="3074" max="3074" width="11" style="56" customWidth="1"/>
    <col min="3075" max="3075" width="9.6640625" style="56" customWidth="1"/>
    <col min="3076" max="3076" width="3.6640625" style="56" customWidth="1"/>
    <col min="3077" max="3077" width="10.6640625" style="56" customWidth="1"/>
    <col min="3078" max="3078" width="9.109375" style="56" customWidth="1"/>
    <col min="3079" max="3079" width="4" style="56" customWidth="1"/>
    <col min="3080" max="3080" width="9.88671875" style="56" customWidth="1"/>
    <col min="3081" max="3081" width="9.33203125" style="56" customWidth="1"/>
    <col min="3082" max="3082" width="7.6640625" style="56" customWidth="1"/>
    <col min="3083" max="3084" width="7.33203125" style="56" customWidth="1"/>
    <col min="3085" max="3085" width="8.33203125" style="56" customWidth="1"/>
    <col min="3086" max="3086" width="2.6640625" style="56" customWidth="1"/>
    <col min="3087" max="3099" width="7.6640625" style="56" customWidth="1"/>
    <col min="3100" max="3100" width="3.6640625" style="56" customWidth="1"/>
    <col min="3101" max="3103" width="7.6640625" style="56" customWidth="1"/>
    <col min="3104" max="3104" width="1.6640625" style="56" customWidth="1"/>
    <col min="3105" max="3327" width="7.6640625" style="56" customWidth="1"/>
    <col min="3328" max="3328" width="7.6640625" style="56"/>
    <col min="3329" max="3329" width="15.88671875" style="56" customWidth="1"/>
    <col min="3330" max="3330" width="11" style="56" customWidth="1"/>
    <col min="3331" max="3331" width="9.6640625" style="56" customWidth="1"/>
    <col min="3332" max="3332" width="3.6640625" style="56" customWidth="1"/>
    <col min="3333" max="3333" width="10.6640625" style="56" customWidth="1"/>
    <col min="3334" max="3334" width="9.109375" style="56" customWidth="1"/>
    <col min="3335" max="3335" width="4" style="56" customWidth="1"/>
    <col min="3336" max="3336" width="9.88671875" style="56" customWidth="1"/>
    <col min="3337" max="3337" width="9.33203125" style="56" customWidth="1"/>
    <col min="3338" max="3338" width="7.6640625" style="56" customWidth="1"/>
    <col min="3339" max="3340" width="7.33203125" style="56" customWidth="1"/>
    <col min="3341" max="3341" width="8.33203125" style="56" customWidth="1"/>
    <col min="3342" max="3342" width="2.6640625" style="56" customWidth="1"/>
    <col min="3343" max="3355" width="7.6640625" style="56" customWidth="1"/>
    <col min="3356" max="3356" width="3.6640625" style="56" customWidth="1"/>
    <col min="3357" max="3359" width="7.6640625" style="56" customWidth="1"/>
    <col min="3360" max="3360" width="1.6640625" style="56" customWidth="1"/>
    <col min="3361" max="3583" width="7.6640625" style="56" customWidth="1"/>
    <col min="3584" max="3584" width="7.6640625" style="56"/>
    <col min="3585" max="3585" width="15.88671875" style="56" customWidth="1"/>
    <col min="3586" max="3586" width="11" style="56" customWidth="1"/>
    <col min="3587" max="3587" width="9.6640625" style="56" customWidth="1"/>
    <col min="3588" max="3588" width="3.6640625" style="56" customWidth="1"/>
    <col min="3589" max="3589" width="10.6640625" style="56" customWidth="1"/>
    <col min="3590" max="3590" width="9.109375" style="56" customWidth="1"/>
    <col min="3591" max="3591" width="4" style="56" customWidth="1"/>
    <col min="3592" max="3592" width="9.88671875" style="56" customWidth="1"/>
    <col min="3593" max="3593" width="9.33203125" style="56" customWidth="1"/>
    <col min="3594" max="3594" width="7.6640625" style="56" customWidth="1"/>
    <col min="3595" max="3596" width="7.33203125" style="56" customWidth="1"/>
    <col min="3597" max="3597" width="8.33203125" style="56" customWidth="1"/>
    <col min="3598" max="3598" width="2.6640625" style="56" customWidth="1"/>
    <col min="3599" max="3611" width="7.6640625" style="56" customWidth="1"/>
    <col min="3612" max="3612" width="3.6640625" style="56" customWidth="1"/>
    <col min="3613" max="3615" width="7.6640625" style="56" customWidth="1"/>
    <col min="3616" max="3616" width="1.6640625" style="56" customWidth="1"/>
    <col min="3617" max="3839" width="7.6640625" style="56" customWidth="1"/>
    <col min="3840" max="3840" width="7.6640625" style="56"/>
    <col min="3841" max="3841" width="15.88671875" style="56" customWidth="1"/>
    <col min="3842" max="3842" width="11" style="56" customWidth="1"/>
    <col min="3843" max="3843" width="9.6640625" style="56" customWidth="1"/>
    <col min="3844" max="3844" width="3.6640625" style="56" customWidth="1"/>
    <col min="3845" max="3845" width="10.6640625" style="56" customWidth="1"/>
    <col min="3846" max="3846" width="9.109375" style="56" customWidth="1"/>
    <col min="3847" max="3847" width="4" style="56" customWidth="1"/>
    <col min="3848" max="3848" width="9.88671875" style="56" customWidth="1"/>
    <col min="3849" max="3849" width="9.33203125" style="56" customWidth="1"/>
    <col min="3850" max="3850" width="7.6640625" style="56" customWidth="1"/>
    <col min="3851" max="3852" width="7.33203125" style="56" customWidth="1"/>
    <col min="3853" max="3853" width="8.33203125" style="56" customWidth="1"/>
    <col min="3854" max="3854" width="2.6640625" style="56" customWidth="1"/>
    <col min="3855" max="3867" width="7.6640625" style="56" customWidth="1"/>
    <col min="3868" max="3868" width="3.6640625" style="56" customWidth="1"/>
    <col min="3869" max="3871" width="7.6640625" style="56" customWidth="1"/>
    <col min="3872" max="3872" width="1.6640625" style="56" customWidth="1"/>
    <col min="3873" max="4095" width="7.6640625" style="56" customWidth="1"/>
    <col min="4096" max="4096" width="7.6640625" style="56"/>
    <col min="4097" max="4097" width="15.88671875" style="56" customWidth="1"/>
    <col min="4098" max="4098" width="11" style="56" customWidth="1"/>
    <col min="4099" max="4099" width="9.6640625" style="56" customWidth="1"/>
    <col min="4100" max="4100" width="3.6640625" style="56" customWidth="1"/>
    <col min="4101" max="4101" width="10.6640625" style="56" customWidth="1"/>
    <col min="4102" max="4102" width="9.109375" style="56" customWidth="1"/>
    <col min="4103" max="4103" width="4" style="56" customWidth="1"/>
    <col min="4104" max="4104" width="9.88671875" style="56" customWidth="1"/>
    <col min="4105" max="4105" width="9.33203125" style="56" customWidth="1"/>
    <col min="4106" max="4106" width="7.6640625" style="56" customWidth="1"/>
    <col min="4107" max="4108" width="7.33203125" style="56" customWidth="1"/>
    <col min="4109" max="4109" width="8.33203125" style="56" customWidth="1"/>
    <col min="4110" max="4110" width="2.6640625" style="56" customWidth="1"/>
    <col min="4111" max="4123" width="7.6640625" style="56" customWidth="1"/>
    <col min="4124" max="4124" width="3.6640625" style="56" customWidth="1"/>
    <col min="4125" max="4127" width="7.6640625" style="56" customWidth="1"/>
    <col min="4128" max="4128" width="1.6640625" style="56" customWidth="1"/>
    <col min="4129" max="4351" width="7.6640625" style="56" customWidth="1"/>
    <col min="4352" max="4352" width="7.6640625" style="56"/>
    <col min="4353" max="4353" width="15.88671875" style="56" customWidth="1"/>
    <col min="4354" max="4354" width="11" style="56" customWidth="1"/>
    <col min="4355" max="4355" width="9.6640625" style="56" customWidth="1"/>
    <col min="4356" max="4356" width="3.6640625" style="56" customWidth="1"/>
    <col min="4357" max="4357" width="10.6640625" style="56" customWidth="1"/>
    <col min="4358" max="4358" width="9.109375" style="56" customWidth="1"/>
    <col min="4359" max="4359" width="4" style="56" customWidth="1"/>
    <col min="4360" max="4360" width="9.88671875" style="56" customWidth="1"/>
    <col min="4361" max="4361" width="9.33203125" style="56" customWidth="1"/>
    <col min="4362" max="4362" width="7.6640625" style="56" customWidth="1"/>
    <col min="4363" max="4364" width="7.33203125" style="56" customWidth="1"/>
    <col min="4365" max="4365" width="8.33203125" style="56" customWidth="1"/>
    <col min="4366" max="4366" width="2.6640625" style="56" customWidth="1"/>
    <col min="4367" max="4379" width="7.6640625" style="56" customWidth="1"/>
    <col min="4380" max="4380" width="3.6640625" style="56" customWidth="1"/>
    <col min="4381" max="4383" width="7.6640625" style="56" customWidth="1"/>
    <col min="4384" max="4384" width="1.6640625" style="56" customWidth="1"/>
    <col min="4385" max="4607" width="7.6640625" style="56" customWidth="1"/>
    <col min="4608" max="4608" width="7.6640625" style="56"/>
    <col min="4609" max="4609" width="15.88671875" style="56" customWidth="1"/>
    <col min="4610" max="4610" width="11" style="56" customWidth="1"/>
    <col min="4611" max="4611" width="9.6640625" style="56" customWidth="1"/>
    <col min="4612" max="4612" width="3.6640625" style="56" customWidth="1"/>
    <col min="4613" max="4613" width="10.6640625" style="56" customWidth="1"/>
    <col min="4614" max="4614" width="9.109375" style="56" customWidth="1"/>
    <col min="4615" max="4615" width="4" style="56" customWidth="1"/>
    <col min="4616" max="4616" width="9.88671875" style="56" customWidth="1"/>
    <col min="4617" max="4617" width="9.33203125" style="56" customWidth="1"/>
    <col min="4618" max="4618" width="7.6640625" style="56" customWidth="1"/>
    <col min="4619" max="4620" width="7.33203125" style="56" customWidth="1"/>
    <col min="4621" max="4621" width="8.33203125" style="56" customWidth="1"/>
    <col min="4622" max="4622" width="2.6640625" style="56" customWidth="1"/>
    <col min="4623" max="4635" width="7.6640625" style="56" customWidth="1"/>
    <col min="4636" max="4636" width="3.6640625" style="56" customWidth="1"/>
    <col min="4637" max="4639" width="7.6640625" style="56" customWidth="1"/>
    <col min="4640" max="4640" width="1.6640625" style="56" customWidth="1"/>
    <col min="4641" max="4863" width="7.6640625" style="56" customWidth="1"/>
    <col min="4864" max="4864" width="7.6640625" style="56"/>
    <col min="4865" max="4865" width="15.88671875" style="56" customWidth="1"/>
    <col min="4866" max="4866" width="11" style="56" customWidth="1"/>
    <col min="4867" max="4867" width="9.6640625" style="56" customWidth="1"/>
    <col min="4868" max="4868" width="3.6640625" style="56" customWidth="1"/>
    <col min="4869" max="4869" width="10.6640625" style="56" customWidth="1"/>
    <col min="4870" max="4870" width="9.109375" style="56" customWidth="1"/>
    <col min="4871" max="4871" width="4" style="56" customWidth="1"/>
    <col min="4872" max="4872" width="9.88671875" style="56" customWidth="1"/>
    <col min="4873" max="4873" width="9.33203125" style="56" customWidth="1"/>
    <col min="4874" max="4874" width="7.6640625" style="56" customWidth="1"/>
    <col min="4875" max="4876" width="7.33203125" style="56" customWidth="1"/>
    <col min="4877" max="4877" width="8.33203125" style="56" customWidth="1"/>
    <col min="4878" max="4878" width="2.6640625" style="56" customWidth="1"/>
    <col min="4879" max="4891" width="7.6640625" style="56" customWidth="1"/>
    <col min="4892" max="4892" width="3.6640625" style="56" customWidth="1"/>
    <col min="4893" max="4895" width="7.6640625" style="56" customWidth="1"/>
    <col min="4896" max="4896" width="1.6640625" style="56" customWidth="1"/>
    <col min="4897" max="5119" width="7.6640625" style="56" customWidth="1"/>
    <col min="5120" max="5120" width="7.6640625" style="56"/>
    <col min="5121" max="5121" width="15.88671875" style="56" customWidth="1"/>
    <col min="5122" max="5122" width="11" style="56" customWidth="1"/>
    <col min="5123" max="5123" width="9.6640625" style="56" customWidth="1"/>
    <col min="5124" max="5124" width="3.6640625" style="56" customWidth="1"/>
    <col min="5125" max="5125" width="10.6640625" style="56" customWidth="1"/>
    <col min="5126" max="5126" width="9.109375" style="56" customWidth="1"/>
    <col min="5127" max="5127" width="4" style="56" customWidth="1"/>
    <col min="5128" max="5128" width="9.88671875" style="56" customWidth="1"/>
    <col min="5129" max="5129" width="9.33203125" style="56" customWidth="1"/>
    <col min="5130" max="5130" width="7.6640625" style="56" customWidth="1"/>
    <col min="5131" max="5132" width="7.33203125" style="56" customWidth="1"/>
    <col min="5133" max="5133" width="8.33203125" style="56" customWidth="1"/>
    <col min="5134" max="5134" width="2.6640625" style="56" customWidth="1"/>
    <col min="5135" max="5147" width="7.6640625" style="56" customWidth="1"/>
    <col min="5148" max="5148" width="3.6640625" style="56" customWidth="1"/>
    <col min="5149" max="5151" width="7.6640625" style="56" customWidth="1"/>
    <col min="5152" max="5152" width="1.6640625" style="56" customWidth="1"/>
    <col min="5153" max="5375" width="7.6640625" style="56" customWidth="1"/>
    <col min="5376" max="5376" width="7.6640625" style="56"/>
    <col min="5377" max="5377" width="15.88671875" style="56" customWidth="1"/>
    <col min="5378" max="5378" width="11" style="56" customWidth="1"/>
    <col min="5379" max="5379" width="9.6640625" style="56" customWidth="1"/>
    <col min="5380" max="5380" width="3.6640625" style="56" customWidth="1"/>
    <col min="5381" max="5381" width="10.6640625" style="56" customWidth="1"/>
    <col min="5382" max="5382" width="9.109375" style="56" customWidth="1"/>
    <col min="5383" max="5383" width="4" style="56" customWidth="1"/>
    <col min="5384" max="5384" width="9.88671875" style="56" customWidth="1"/>
    <col min="5385" max="5385" width="9.33203125" style="56" customWidth="1"/>
    <col min="5386" max="5386" width="7.6640625" style="56" customWidth="1"/>
    <col min="5387" max="5388" width="7.33203125" style="56" customWidth="1"/>
    <col min="5389" max="5389" width="8.33203125" style="56" customWidth="1"/>
    <col min="5390" max="5390" width="2.6640625" style="56" customWidth="1"/>
    <col min="5391" max="5403" width="7.6640625" style="56" customWidth="1"/>
    <col min="5404" max="5404" width="3.6640625" style="56" customWidth="1"/>
    <col min="5405" max="5407" width="7.6640625" style="56" customWidth="1"/>
    <col min="5408" max="5408" width="1.6640625" style="56" customWidth="1"/>
    <col min="5409" max="5631" width="7.6640625" style="56" customWidth="1"/>
    <col min="5632" max="5632" width="7.6640625" style="56"/>
    <col min="5633" max="5633" width="15.88671875" style="56" customWidth="1"/>
    <col min="5634" max="5634" width="11" style="56" customWidth="1"/>
    <col min="5635" max="5635" width="9.6640625" style="56" customWidth="1"/>
    <col min="5636" max="5636" width="3.6640625" style="56" customWidth="1"/>
    <col min="5637" max="5637" width="10.6640625" style="56" customWidth="1"/>
    <col min="5638" max="5638" width="9.109375" style="56" customWidth="1"/>
    <col min="5639" max="5639" width="4" style="56" customWidth="1"/>
    <col min="5640" max="5640" width="9.88671875" style="56" customWidth="1"/>
    <col min="5641" max="5641" width="9.33203125" style="56" customWidth="1"/>
    <col min="5642" max="5642" width="7.6640625" style="56" customWidth="1"/>
    <col min="5643" max="5644" width="7.33203125" style="56" customWidth="1"/>
    <col min="5645" max="5645" width="8.33203125" style="56" customWidth="1"/>
    <col min="5646" max="5646" width="2.6640625" style="56" customWidth="1"/>
    <col min="5647" max="5659" width="7.6640625" style="56" customWidth="1"/>
    <col min="5660" max="5660" width="3.6640625" style="56" customWidth="1"/>
    <col min="5661" max="5663" width="7.6640625" style="56" customWidth="1"/>
    <col min="5664" max="5664" width="1.6640625" style="56" customWidth="1"/>
    <col min="5665" max="5887" width="7.6640625" style="56" customWidth="1"/>
    <col min="5888" max="5888" width="7.6640625" style="56"/>
    <col min="5889" max="5889" width="15.88671875" style="56" customWidth="1"/>
    <col min="5890" max="5890" width="11" style="56" customWidth="1"/>
    <col min="5891" max="5891" width="9.6640625" style="56" customWidth="1"/>
    <col min="5892" max="5892" width="3.6640625" style="56" customWidth="1"/>
    <col min="5893" max="5893" width="10.6640625" style="56" customWidth="1"/>
    <col min="5894" max="5894" width="9.109375" style="56" customWidth="1"/>
    <col min="5895" max="5895" width="4" style="56" customWidth="1"/>
    <col min="5896" max="5896" width="9.88671875" style="56" customWidth="1"/>
    <col min="5897" max="5897" width="9.33203125" style="56" customWidth="1"/>
    <col min="5898" max="5898" width="7.6640625" style="56" customWidth="1"/>
    <col min="5899" max="5900" width="7.33203125" style="56" customWidth="1"/>
    <col min="5901" max="5901" width="8.33203125" style="56" customWidth="1"/>
    <col min="5902" max="5902" width="2.6640625" style="56" customWidth="1"/>
    <col min="5903" max="5915" width="7.6640625" style="56" customWidth="1"/>
    <col min="5916" max="5916" width="3.6640625" style="56" customWidth="1"/>
    <col min="5917" max="5919" width="7.6640625" style="56" customWidth="1"/>
    <col min="5920" max="5920" width="1.6640625" style="56" customWidth="1"/>
    <col min="5921" max="6143" width="7.6640625" style="56" customWidth="1"/>
    <col min="6144" max="6144" width="7.6640625" style="56"/>
    <col min="6145" max="6145" width="15.88671875" style="56" customWidth="1"/>
    <col min="6146" max="6146" width="11" style="56" customWidth="1"/>
    <col min="6147" max="6147" width="9.6640625" style="56" customWidth="1"/>
    <col min="6148" max="6148" width="3.6640625" style="56" customWidth="1"/>
    <col min="6149" max="6149" width="10.6640625" style="56" customWidth="1"/>
    <col min="6150" max="6150" width="9.109375" style="56" customWidth="1"/>
    <col min="6151" max="6151" width="4" style="56" customWidth="1"/>
    <col min="6152" max="6152" width="9.88671875" style="56" customWidth="1"/>
    <col min="6153" max="6153" width="9.33203125" style="56" customWidth="1"/>
    <col min="6154" max="6154" width="7.6640625" style="56" customWidth="1"/>
    <col min="6155" max="6156" width="7.33203125" style="56" customWidth="1"/>
    <col min="6157" max="6157" width="8.33203125" style="56" customWidth="1"/>
    <col min="6158" max="6158" width="2.6640625" style="56" customWidth="1"/>
    <col min="6159" max="6171" width="7.6640625" style="56" customWidth="1"/>
    <col min="6172" max="6172" width="3.6640625" style="56" customWidth="1"/>
    <col min="6173" max="6175" width="7.6640625" style="56" customWidth="1"/>
    <col min="6176" max="6176" width="1.6640625" style="56" customWidth="1"/>
    <col min="6177" max="6399" width="7.6640625" style="56" customWidth="1"/>
    <col min="6400" max="6400" width="7.6640625" style="56"/>
    <col min="6401" max="6401" width="15.88671875" style="56" customWidth="1"/>
    <col min="6402" max="6402" width="11" style="56" customWidth="1"/>
    <col min="6403" max="6403" width="9.6640625" style="56" customWidth="1"/>
    <col min="6404" max="6404" width="3.6640625" style="56" customWidth="1"/>
    <col min="6405" max="6405" width="10.6640625" style="56" customWidth="1"/>
    <col min="6406" max="6406" width="9.109375" style="56" customWidth="1"/>
    <col min="6407" max="6407" width="4" style="56" customWidth="1"/>
    <col min="6408" max="6408" width="9.88671875" style="56" customWidth="1"/>
    <col min="6409" max="6409" width="9.33203125" style="56" customWidth="1"/>
    <col min="6410" max="6410" width="7.6640625" style="56" customWidth="1"/>
    <col min="6411" max="6412" width="7.33203125" style="56" customWidth="1"/>
    <col min="6413" max="6413" width="8.33203125" style="56" customWidth="1"/>
    <col min="6414" max="6414" width="2.6640625" style="56" customWidth="1"/>
    <col min="6415" max="6427" width="7.6640625" style="56" customWidth="1"/>
    <col min="6428" max="6428" width="3.6640625" style="56" customWidth="1"/>
    <col min="6429" max="6431" width="7.6640625" style="56" customWidth="1"/>
    <col min="6432" max="6432" width="1.6640625" style="56" customWidth="1"/>
    <col min="6433" max="6655" width="7.6640625" style="56" customWidth="1"/>
    <col min="6656" max="6656" width="7.6640625" style="56"/>
    <col min="6657" max="6657" width="15.88671875" style="56" customWidth="1"/>
    <col min="6658" max="6658" width="11" style="56" customWidth="1"/>
    <col min="6659" max="6659" width="9.6640625" style="56" customWidth="1"/>
    <col min="6660" max="6660" width="3.6640625" style="56" customWidth="1"/>
    <col min="6661" max="6661" width="10.6640625" style="56" customWidth="1"/>
    <col min="6662" max="6662" width="9.109375" style="56" customWidth="1"/>
    <col min="6663" max="6663" width="4" style="56" customWidth="1"/>
    <col min="6664" max="6664" width="9.88671875" style="56" customWidth="1"/>
    <col min="6665" max="6665" width="9.33203125" style="56" customWidth="1"/>
    <col min="6666" max="6666" width="7.6640625" style="56" customWidth="1"/>
    <col min="6667" max="6668" width="7.33203125" style="56" customWidth="1"/>
    <col min="6669" max="6669" width="8.33203125" style="56" customWidth="1"/>
    <col min="6670" max="6670" width="2.6640625" style="56" customWidth="1"/>
    <col min="6671" max="6683" width="7.6640625" style="56" customWidth="1"/>
    <col min="6684" max="6684" width="3.6640625" style="56" customWidth="1"/>
    <col min="6685" max="6687" width="7.6640625" style="56" customWidth="1"/>
    <col min="6688" max="6688" width="1.6640625" style="56" customWidth="1"/>
    <col min="6689" max="6911" width="7.6640625" style="56" customWidth="1"/>
    <col min="6912" max="6912" width="7.6640625" style="56"/>
    <col min="6913" max="6913" width="15.88671875" style="56" customWidth="1"/>
    <col min="6914" max="6914" width="11" style="56" customWidth="1"/>
    <col min="6915" max="6915" width="9.6640625" style="56" customWidth="1"/>
    <col min="6916" max="6916" width="3.6640625" style="56" customWidth="1"/>
    <col min="6917" max="6917" width="10.6640625" style="56" customWidth="1"/>
    <col min="6918" max="6918" width="9.109375" style="56" customWidth="1"/>
    <col min="6919" max="6919" width="4" style="56" customWidth="1"/>
    <col min="6920" max="6920" width="9.88671875" style="56" customWidth="1"/>
    <col min="6921" max="6921" width="9.33203125" style="56" customWidth="1"/>
    <col min="6922" max="6922" width="7.6640625" style="56" customWidth="1"/>
    <col min="6923" max="6924" width="7.33203125" style="56" customWidth="1"/>
    <col min="6925" max="6925" width="8.33203125" style="56" customWidth="1"/>
    <col min="6926" max="6926" width="2.6640625" style="56" customWidth="1"/>
    <col min="6927" max="6939" width="7.6640625" style="56" customWidth="1"/>
    <col min="6940" max="6940" width="3.6640625" style="56" customWidth="1"/>
    <col min="6941" max="6943" width="7.6640625" style="56" customWidth="1"/>
    <col min="6944" max="6944" width="1.6640625" style="56" customWidth="1"/>
    <col min="6945" max="7167" width="7.6640625" style="56" customWidth="1"/>
    <col min="7168" max="7168" width="7.6640625" style="56"/>
    <col min="7169" max="7169" width="15.88671875" style="56" customWidth="1"/>
    <col min="7170" max="7170" width="11" style="56" customWidth="1"/>
    <col min="7171" max="7171" width="9.6640625" style="56" customWidth="1"/>
    <col min="7172" max="7172" width="3.6640625" style="56" customWidth="1"/>
    <col min="7173" max="7173" width="10.6640625" style="56" customWidth="1"/>
    <col min="7174" max="7174" width="9.109375" style="56" customWidth="1"/>
    <col min="7175" max="7175" width="4" style="56" customWidth="1"/>
    <col min="7176" max="7176" width="9.88671875" style="56" customWidth="1"/>
    <col min="7177" max="7177" width="9.33203125" style="56" customWidth="1"/>
    <col min="7178" max="7178" width="7.6640625" style="56" customWidth="1"/>
    <col min="7179" max="7180" width="7.33203125" style="56" customWidth="1"/>
    <col min="7181" max="7181" width="8.33203125" style="56" customWidth="1"/>
    <col min="7182" max="7182" width="2.6640625" style="56" customWidth="1"/>
    <col min="7183" max="7195" width="7.6640625" style="56" customWidth="1"/>
    <col min="7196" max="7196" width="3.6640625" style="56" customWidth="1"/>
    <col min="7197" max="7199" width="7.6640625" style="56" customWidth="1"/>
    <col min="7200" max="7200" width="1.6640625" style="56" customWidth="1"/>
    <col min="7201" max="7423" width="7.6640625" style="56" customWidth="1"/>
    <col min="7424" max="7424" width="7.6640625" style="56"/>
    <col min="7425" max="7425" width="15.88671875" style="56" customWidth="1"/>
    <col min="7426" max="7426" width="11" style="56" customWidth="1"/>
    <col min="7427" max="7427" width="9.6640625" style="56" customWidth="1"/>
    <col min="7428" max="7428" width="3.6640625" style="56" customWidth="1"/>
    <col min="7429" max="7429" width="10.6640625" style="56" customWidth="1"/>
    <col min="7430" max="7430" width="9.109375" style="56" customWidth="1"/>
    <col min="7431" max="7431" width="4" style="56" customWidth="1"/>
    <col min="7432" max="7432" width="9.88671875" style="56" customWidth="1"/>
    <col min="7433" max="7433" width="9.33203125" style="56" customWidth="1"/>
    <col min="7434" max="7434" width="7.6640625" style="56" customWidth="1"/>
    <col min="7435" max="7436" width="7.33203125" style="56" customWidth="1"/>
    <col min="7437" max="7437" width="8.33203125" style="56" customWidth="1"/>
    <col min="7438" max="7438" width="2.6640625" style="56" customWidth="1"/>
    <col min="7439" max="7451" width="7.6640625" style="56" customWidth="1"/>
    <col min="7452" max="7452" width="3.6640625" style="56" customWidth="1"/>
    <col min="7453" max="7455" width="7.6640625" style="56" customWidth="1"/>
    <col min="7456" max="7456" width="1.6640625" style="56" customWidth="1"/>
    <col min="7457" max="7679" width="7.6640625" style="56" customWidth="1"/>
    <col min="7680" max="7680" width="7.6640625" style="56"/>
    <col min="7681" max="7681" width="15.88671875" style="56" customWidth="1"/>
    <col min="7682" max="7682" width="11" style="56" customWidth="1"/>
    <col min="7683" max="7683" width="9.6640625" style="56" customWidth="1"/>
    <col min="7684" max="7684" width="3.6640625" style="56" customWidth="1"/>
    <col min="7685" max="7685" width="10.6640625" style="56" customWidth="1"/>
    <col min="7686" max="7686" width="9.109375" style="56" customWidth="1"/>
    <col min="7687" max="7687" width="4" style="56" customWidth="1"/>
    <col min="7688" max="7688" width="9.88671875" style="56" customWidth="1"/>
    <col min="7689" max="7689" width="9.33203125" style="56" customWidth="1"/>
    <col min="7690" max="7690" width="7.6640625" style="56" customWidth="1"/>
    <col min="7691" max="7692" width="7.33203125" style="56" customWidth="1"/>
    <col min="7693" max="7693" width="8.33203125" style="56" customWidth="1"/>
    <col min="7694" max="7694" width="2.6640625" style="56" customWidth="1"/>
    <col min="7695" max="7707" width="7.6640625" style="56" customWidth="1"/>
    <col min="7708" max="7708" width="3.6640625" style="56" customWidth="1"/>
    <col min="7709" max="7711" width="7.6640625" style="56" customWidth="1"/>
    <col min="7712" max="7712" width="1.6640625" style="56" customWidth="1"/>
    <col min="7713" max="7935" width="7.6640625" style="56" customWidth="1"/>
    <col min="7936" max="7936" width="7.6640625" style="56"/>
    <col min="7937" max="7937" width="15.88671875" style="56" customWidth="1"/>
    <col min="7938" max="7938" width="11" style="56" customWidth="1"/>
    <col min="7939" max="7939" width="9.6640625" style="56" customWidth="1"/>
    <col min="7940" max="7940" width="3.6640625" style="56" customWidth="1"/>
    <col min="7941" max="7941" width="10.6640625" style="56" customWidth="1"/>
    <col min="7942" max="7942" width="9.109375" style="56" customWidth="1"/>
    <col min="7943" max="7943" width="4" style="56" customWidth="1"/>
    <col min="7944" max="7944" width="9.88671875" style="56" customWidth="1"/>
    <col min="7945" max="7945" width="9.33203125" style="56" customWidth="1"/>
    <col min="7946" max="7946" width="7.6640625" style="56" customWidth="1"/>
    <col min="7947" max="7948" width="7.33203125" style="56" customWidth="1"/>
    <col min="7949" max="7949" width="8.33203125" style="56" customWidth="1"/>
    <col min="7950" max="7950" width="2.6640625" style="56" customWidth="1"/>
    <col min="7951" max="7963" width="7.6640625" style="56" customWidth="1"/>
    <col min="7964" max="7964" width="3.6640625" style="56" customWidth="1"/>
    <col min="7965" max="7967" width="7.6640625" style="56" customWidth="1"/>
    <col min="7968" max="7968" width="1.6640625" style="56" customWidth="1"/>
    <col min="7969" max="8191" width="7.6640625" style="56" customWidth="1"/>
    <col min="8192" max="8192" width="7.6640625" style="56"/>
    <col min="8193" max="8193" width="15.88671875" style="56" customWidth="1"/>
    <col min="8194" max="8194" width="11" style="56" customWidth="1"/>
    <col min="8195" max="8195" width="9.6640625" style="56" customWidth="1"/>
    <col min="8196" max="8196" width="3.6640625" style="56" customWidth="1"/>
    <col min="8197" max="8197" width="10.6640625" style="56" customWidth="1"/>
    <col min="8198" max="8198" width="9.109375" style="56" customWidth="1"/>
    <col min="8199" max="8199" width="4" style="56" customWidth="1"/>
    <col min="8200" max="8200" width="9.88671875" style="56" customWidth="1"/>
    <col min="8201" max="8201" width="9.33203125" style="56" customWidth="1"/>
    <col min="8202" max="8202" width="7.6640625" style="56" customWidth="1"/>
    <col min="8203" max="8204" width="7.33203125" style="56" customWidth="1"/>
    <col min="8205" max="8205" width="8.33203125" style="56" customWidth="1"/>
    <col min="8206" max="8206" width="2.6640625" style="56" customWidth="1"/>
    <col min="8207" max="8219" width="7.6640625" style="56" customWidth="1"/>
    <col min="8220" max="8220" width="3.6640625" style="56" customWidth="1"/>
    <col min="8221" max="8223" width="7.6640625" style="56" customWidth="1"/>
    <col min="8224" max="8224" width="1.6640625" style="56" customWidth="1"/>
    <col min="8225" max="8447" width="7.6640625" style="56" customWidth="1"/>
    <col min="8448" max="8448" width="7.6640625" style="56"/>
    <col min="8449" max="8449" width="15.88671875" style="56" customWidth="1"/>
    <col min="8450" max="8450" width="11" style="56" customWidth="1"/>
    <col min="8451" max="8451" width="9.6640625" style="56" customWidth="1"/>
    <col min="8452" max="8452" width="3.6640625" style="56" customWidth="1"/>
    <col min="8453" max="8453" width="10.6640625" style="56" customWidth="1"/>
    <col min="8454" max="8454" width="9.109375" style="56" customWidth="1"/>
    <col min="8455" max="8455" width="4" style="56" customWidth="1"/>
    <col min="8456" max="8456" width="9.88671875" style="56" customWidth="1"/>
    <col min="8457" max="8457" width="9.33203125" style="56" customWidth="1"/>
    <col min="8458" max="8458" width="7.6640625" style="56" customWidth="1"/>
    <col min="8459" max="8460" width="7.33203125" style="56" customWidth="1"/>
    <col min="8461" max="8461" width="8.33203125" style="56" customWidth="1"/>
    <col min="8462" max="8462" width="2.6640625" style="56" customWidth="1"/>
    <col min="8463" max="8475" width="7.6640625" style="56" customWidth="1"/>
    <col min="8476" max="8476" width="3.6640625" style="56" customWidth="1"/>
    <col min="8477" max="8479" width="7.6640625" style="56" customWidth="1"/>
    <col min="8480" max="8480" width="1.6640625" style="56" customWidth="1"/>
    <col min="8481" max="8703" width="7.6640625" style="56" customWidth="1"/>
    <col min="8704" max="8704" width="7.6640625" style="56"/>
    <col min="8705" max="8705" width="15.88671875" style="56" customWidth="1"/>
    <col min="8706" max="8706" width="11" style="56" customWidth="1"/>
    <col min="8707" max="8707" width="9.6640625" style="56" customWidth="1"/>
    <col min="8708" max="8708" width="3.6640625" style="56" customWidth="1"/>
    <col min="8709" max="8709" width="10.6640625" style="56" customWidth="1"/>
    <col min="8710" max="8710" width="9.109375" style="56" customWidth="1"/>
    <col min="8711" max="8711" width="4" style="56" customWidth="1"/>
    <col min="8712" max="8712" width="9.88671875" style="56" customWidth="1"/>
    <col min="8713" max="8713" width="9.33203125" style="56" customWidth="1"/>
    <col min="8714" max="8714" width="7.6640625" style="56" customWidth="1"/>
    <col min="8715" max="8716" width="7.33203125" style="56" customWidth="1"/>
    <col min="8717" max="8717" width="8.33203125" style="56" customWidth="1"/>
    <col min="8718" max="8718" width="2.6640625" style="56" customWidth="1"/>
    <col min="8719" max="8731" width="7.6640625" style="56" customWidth="1"/>
    <col min="8732" max="8732" width="3.6640625" style="56" customWidth="1"/>
    <col min="8733" max="8735" width="7.6640625" style="56" customWidth="1"/>
    <col min="8736" max="8736" width="1.6640625" style="56" customWidth="1"/>
    <col min="8737" max="8959" width="7.6640625" style="56" customWidth="1"/>
    <col min="8960" max="8960" width="7.6640625" style="56"/>
    <col min="8961" max="8961" width="15.88671875" style="56" customWidth="1"/>
    <col min="8962" max="8962" width="11" style="56" customWidth="1"/>
    <col min="8963" max="8963" width="9.6640625" style="56" customWidth="1"/>
    <col min="8964" max="8964" width="3.6640625" style="56" customWidth="1"/>
    <col min="8965" max="8965" width="10.6640625" style="56" customWidth="1"/>
    <col min="8966" max="8966" width="9.109375" style="56" customWidth="1"/>
    <col min="8967" max="8967" width="4" style="56" customWidth="1"/>
    <col min="8968" max="8968" width="9.88671875" style="56" customWidth="1"/>
    <col min="8969" max="8969" width="9.33203125" style="56" customWidth="1"/>
    <col min="8970" max="8970" width="7.6640625" style="56" customWidth="1"/>
    <col min="8971" max="8972" width="7.33203125" style="56" customWidth="1"/>
    <col min="8973" max="8973" width="8.33203125" style="56" customWidth="1"/>
    <col min="8974" max="8974" width="2.6640625" style="56" customWidth="1"/>
    <col min="8975" max="8987" width="7.6640625" style="56" customWidth="1"/>
    <col min="8988" max="8988" width="3.6640625" style="56" customWidth="1"/>
    <col min="8989" max="8991" width="7.6640625" style="56" customWidth="1"/>
    <col min="8992" max="8992" width="1.6640625" style="56" customWidth="1"/>
    <col min="8993" max="9215" width="7.6640625" style="56" customWidth="1"/>
    <col min="9216" max="9216" width="7.6640625" style="56"/>
    <col min="9217" max="9217" width="15.88671875" style="56" customWidth="1"/>
    <col min="9218" max="9218" width="11" style="56" customWidth="1"/>
    <col min="9219" max="9219" width="9.6640625" style="56" customWidth="1"/>
    <col min="9220" max="9220" width="3.6640625" style="56" customWidth="1"/>
    <col min="9221" max="9221" width="10.6640625" style="56" customWidth="1"/>
    <col min="9222" max="9222" width="9.109375" style="56" customWidth="1"/>
    <col min="9223" max="9223" width="4" style="56" customWidth="1"/>
    <col min="9224" max="9224" width="9.88671875" style="56" customWidth="1"/>
    <col min="9225" max="9225" width="9.33203125" style="56" customWidth="1"/>
    <col min="9226" max="9226" width="7.6640625" style="56" customWidth="1"/>
    <col min="9227" max="9228" width="7.33203125" style="56" customWidth="1"/>
    <col min="9229" max="9229" width="8.33203125" style="56" customWidth="1"/>
    <col min="9230" max="9230" width="2.6640625" style="56" customWidth="1"/>
    <col min="9231" max="9243" width="7.6640625" style="56" customWidth="1"/>
    <col min="9244" max="9244" width="3.6640625" style="56" customWidth="1"/>
    <col min="9245" max="9247" width="7.6640625" style="56" customWidth="1"/>
    <col min="9248" max="9248" width="1.6640625" style="56" customWidth="1"/>
    <col min="9249" max="9471" width="7.6640625" style="56" customWidth="1"/>
    <col min="9472" max="9472" width="7.6640625" style="56"/>
    <col min="9473" max="9473" width="15.88671875" style="56" customWidth="1"/>
    <col min="9474" max="9474" width="11" style="56" customWidth="1"/>
    <col min="9475" max="9475" width="9.6640625" style="56" customWidth="1"/>
    <col min="9476" max="9476" width="3.6640625" style="56" customWidth="1"/>
    <col min="9477" max="9477" width="10.6640625" style="56" customWidth="1"/>
    <col min="9478" max="9478" width="9.109375" style="56" customWidth="1"/>
    <col min="9479" max="9479" width="4" style="56" customWidth="1"/>
    <col min="9480" max="9480" width="9.88671875" style="56" customWidth="1"/>
    <col min="9481" max="9481" width="9.33203125" style="56" customWidth="1"/>
    <col min="9482" max="9482" width="7.6640625" style="56" customWidth="1"/>
    <col min="9483" max="9484" width="7.33203125" style="56" customWidth="1"/>
    <col min="9485" max="9485" width="8.33203125" style="56" customWidth="1"/>
    <col min="9486" max="9486" width="2.6640625" style="56" customWidth="1"/>
    <col min="9487" max="9499" width="7.6640625" style="56" customWidth="1"/>
    <col min="9500" max="9500" width="3.6640625" style="56" customWidth="1"/>
    <col min="9501" max="9503" width="7.6640625" style="56" customWidth="1"/>
    <col min="9504" max="9504" width="1.6640625" style="56" customWidth="1"/>
    <col min="9505" max="9727" width="7.6640625" style="56" customWidth="1"/>
    <col min="9728" max="9728" width="7.6640625" style="56"/>
    <col min="9729" max="9729" width="15.88671875" style="56" customWidth="1"/>
    <col min="9730" max="9730" width="11" style="56" customWidth="1"/>
    <col min="9731" max="9731" width="9.6640625" style="56" customWidth="1"/>
    <col min="9732" max="9732" width="3.6640625" style="56" customWidth="1"/>
    <col min="9733" max="9733" width="10.6640625" style="56" customWidth="1"/>
    <col min="9734" max="9734" width="9.109375" style="56" customWidth="1"/>
    <col min="9735" max="9735" width="4" style="56" customWidth="1"/>
    <col min="9736" max="9736" width="9.88671875" style="56" customWidth="1"/>
    <col min="9737" max="9737" width="9.33203125" style="56" customWidth="1"/>
    <col min="9738" max="9738" width="7.6640625" style="56" customWidth="1"/>
    <col min="9739" max="9740" width="7.33203125" style="56" customWidth="1"/>
    <col min="9741" max="9741" width="8.33203125" style="56" customWidth="1"/>
    <col min="9742" max="9742" width="2.6640625" style="56" customWidth="1"/>
    <col min="9743" max="9755" width="7.6640625" style="56" customWidth="1"/>
    <col min="9756" max="9756" width="3.6640625" style="56" customWidth="1"/>
    <col min="9757" max="9759" width="7.6640625" style="56" customWidth="1"/>
    <col min="9760" max="9760" width="1.6640625" style="56" customWidth="1"/>
    <col min="9761" max="9983" width="7.6640625" style="56" customWidth="1"/>
    <col min="9984" max="9984" width="7.6640625" style="56"/>
    <col min="9985" max="9985" width="15.88671875" style="56" customWidth="1"/>
    <col min="9986" max="9986" width="11" style="56" customWidth="1"/>
    <col min="9987" max="9987" width="9.6640625" style="56" customWidth="1"/>
    <col min="9988" max="9988" width="3.6640625" style="56" customWidth="1"/>
    <col min="9989" max="9989" width="10.6640625" style="56" customWidth="1"/>
    <col min="9990" max="9990" width="9.109375" style="56" customWidth="1"/>
    <col min="9991" max="9991" width="4" style="56" customWidth="1"/>
    <col min="9992" max="9992" width="9.88671875" style="56" customWidth="1"/>
    <col min="9993" max="9993" width="9.33203125" style="56" customWidth="1"/>
    <col min="9994" max="9994" width="7.6640625" style="56" customWidth="1"/>
    <col min="9995" max="9996" width="7.33203125" style="56" customWidth="1"/>
    <col min="9997" max="9997" width="8.33203125" style="56" customWidth="1"/>
    <col min="9998" max="9998" width="2.6640625" style="56" customWidth="1"/>
    <col min="9999" max="10011" width="7.6640625" style="56" customWidth="1"/>
    <col min="10012" max="10012" width="3.6640625" style="56" customWidth="1"/>
    <col min="10013" max="10015" width="7.6640625" style="56" customWidth="1"/>
    <col min="10016" max="10016" width="1.6640625" style="56" customWidth="1"/>
    <col min="10017" max="10239" width="7.6640625" style="56" customWidth="1"/>
    <col min="10240" max="10240" width="7.6640625" style="56"/>
    <col min="10241" max="10241" width="15.88671875" style="56" customWidth="1"/>
    <col min="10242" max="10242" width="11" style="56" customWidth="1"/>
    <col min="10243" max="10243" width="9.6640625" style="56" customWidth="1"/>
    <col min="10244" max="10244" width="3.6640625" style="56" customWidth="1"/>
    <col min="10245" max="10245" width="10.6640625" style="56" customWidth="1"/>
    <col min="10246" max="10246" width="9.109375" style="56" customWidth="1"/>
    <col min="10247" max="10247" width="4" style="56" customWidth="1"/>
    <col min="10248" max="10248" width="9.88671875" style="56" customWidth="1"/>
    <col min="10249" max="10249" width="9.33203125" style="56" customWidth="1"/>
    <col min="10250" max="10250" width="7.6640625" style="56" customWidth="1"/>
    <col min="10251" max="10252" width="7.33203125" style="56" customWidth="1"/>
    <col min="10253" max="10253" width="8.33203125" style="56" customWidth="1"/>
    <col min="10254" max="10254" width="2.6640625" style="56" customWidth="1"/>
    <col min="10255" max="10267" width="7.6640625" style="56" customWidth="1"/>
    <col min="10268" max="10268" width="3.6640625" style="56" customWidth="1"/>
    <col min="10269" max="10271" width="7.6640625" style="56" customWidth="1"/>
    <col min="10272" max="10272" width="1.6640625" style="56" customWidth="1"/>
    <col min="10273" max="10495" width="7.6640625" style="56" customWidth="1"/>
    <col min="10496" max="10496" width="7.6640625" style="56"/>
    <col min="10497" max="10497" width="15.88671875" style="56" customWidth="1"/>
    <col min="10498" max="10498" width="11" style="56" customWidth="1"/>
    <col min="10499" max="10499" width="9.6640625" style="56" customWidth="1"/>
    <col min="10500" max="10500" width="3.6640625" style="56" customWidth="1"/>
    <col min="10501" max="10501" width="10.6640625" style="56" customWidth="1"/>
    <col min="10502" max="10502" width="9.109375" style="56" customWidth="1"/>
    <col min="10503" max="10503" width="4" style="56" customWidth="1"/>
    <col min="10504" max="10504" width="9.88671875" style="56" customWidth="1"/>
    <col min="10505" max="10505" width="9.33203125" style="56" customWidth="1"/>
    <col min="10506" max="10506" width="7.6640625" style="56" customWidth="1"/>
    <col min="10507" max="10508" width="7.33203125" style="56" customWidth="1"/>
    <col min="10509" max="10509" width="8.33203125" style="56" customWidth="1"/>
    <col min="10510" max="10510" width="2.6640625" style="56" customWidth="1"/>
    <col min="10511" max="10523" width="7.6640625" style="56" customWidth="1"/>
    <col min="10524" max="10524" width="3.6640625" style="56" customWidth="1"/>
    <col min="10525" max="10527" width="7.6640625" style="56" customWidth="1"/>
    <col min="10528" max="10528" width="1.6640625" style="56" customWidth="1"/>
    <col min="10529" max="10751" width="7.6640625" style="56" customWidth="1"/>
    <col min="10752" max="10752" width="7.6640625" style="56"/>
    <col min="10753" max="10753" width="15.88671875" style="56" customWidth="1"/>
    <col min="10754" max="10754" width="11" style="56" customWidth="1"/>
    <col min="10755" max="10755" width="9.6640625" style="56" customWidth="1"/>
    <col min="10756" max="10756" width="3.6640625" style="56" customWidth="1"/>
    <col min="10757" max="10757" width="10.6640625" style="56" customWidth="1"/>
    <col min="10758" max="10758" width="9.109375" style="56" customWidth="1"/>
    <col min="10759" max="10759" width="4" style="56" customWidth="1"/>
    <col min="10760" max="10760" width="9.88671875" style="56" customWidth="1"/>
    <col min="10761" max="10761" width="9.33203125" style="56" customWidth="1"/>
    <col min="10762" max="10762" width="7.6640625" style="56" customWidth="1"/>
    <col min="10763" max="10764" width="7.33203125" style="56" customWidth="1"/>
    <col min="10765" max="10765" width="8.33203125" style="56" customWidth="1"/>
    <col min="10766" max="10766" width="2.6640625" style="56" customWidth="1"/>
    <col min="10767" max="10779" width="7.6640625" style="56" customWidth="1"/>
    <col min="10780" max="10780" width="3.6640625" style="56" customWidth="1"/>
    <col min="10781" max="10783" width="7.6640625" style="56" customWidth="1"/>
    <col min="10784" max="10784" width="1.6640625" style="56" customWidth="1"/>
    <col min="10785" max="11007" width="7.6640625" style="56" customWidth="1"/>
    <col min="11008" max="11008" width="7.6640625" style="56"/>
    <col min="11009" max="11009" width="15.88671875" style="56" customWidth="1"/>
    <col min="11010" max="11010" width="11" style="56" customWidth="1"/>
    <col min="11011" max="11011" width="9.6640625" style="56" customWidth="1"/>
    <col min="11012" max="11012" width="3.6640625" style="56" customWidth="1"/>
    <col min="11013" max="11013" width="10.6640625" style="56" customWidth="1"/>
    <col min="11014" max="11014" width="9.109375" style="56" customWidth="1"/>
    <col min="11015" max="11015" width="4" style="56" customWidth="1"/>
    <col min="11016" max="11016" width="9.88671875" style="56" customWidth="1"/>
    <col min="11017" max="11017" width="9.33203125" style="56" customWidth="1"/>
    <col min="11018" max="11018" width="7.6640625" style="56" customWidth="1"/>
    <col min="11019" max="11020" width="7.33203125" style="56" customWidth="1"/>
    <col min="11021" max="11021" width="8.33203125" style="56" customWidth="1"/>
    <col min="11022" max="11022" width="2.6640625" style="56" customWidth="1"/>
    <col min="11023" max="11035" width="7.6640625" style="56" customWidth="1"/>
    <col min="11036" max="11036" width="3.6640625" style="56" customWidth="1"/>
    <col min="11037" max="11039" width="7.6640625" style="56" customWidth="1"/>
    <col min="11040" max="11040" width="1.6640625" style="56" customWidth="1"/>
    <col min="11041" max="11263" width="7.6640625" style="56" customWidth="1"/>
    <col min="11264" max="11264" width="7.6640625" style="56"/>
    <col min="11265" max="11265" width="15.88671875" style="56" customWidth="1"/>
    <col min="11266" max="11266" width="11" style="56" customWidth="1"/>
    <col min="11267" max="11267" width="9.6640625" style="56" customWidth="1"/>
    <col min="11268" max="11268" width="3.6640625" style="56" customWidth="1"/>
    <col min="11269" max="11269" width="10.6640625" style="56" customWidth="1"/>
    <col min="11270" max="11270" width="9.109375" style="56" customWidth="1"/>
    <col min="11271" max="11271" width="4" style="56" customWidth="1"/>
    <col min="11272" max="11272" width="9.88671875" style="56" customWidth="1"/>
    <col min="11273" max="11273" width="9.33203125" style="56" customWidth="1"/>
    <col min="11274" max="11274" width="7.6640625" style="56" customWidth="1"/>
    <col min="11275" max="11276" width="7.33203125" style="56" customWidth="1"/>
    <col min="11277" max="11277" width="8.33203125" style="56" customWidth="1"/>
    <col min="11278" max="11278" width="2.6640625" style="56" customWidth="1"/>
    <col min="11279" max="11291" width="7.6640625" style="56" customWidth="1"/>
    <col min="11292" max="11292" width="3.6640625" style="56" customWidth="1"/>
    <col min="11293" max="11295" width="7.6640625" style="56" customWidth="1"/>
    <col min="11296" max="11296" width="1.6640625" style="56" customWidth="1"/>
    <col min="11297" max="11519" width="7.6640625" style="56" customWidth="1"/>
    <col min="11520" max="11520" width="7.6640625" style="56"/>
    <col min="11521" max="11521" width="15.88671875" style="56" customWidth="1"/>
    <col min="11522" max="11522" width="11" style="56" customWidth="1"/>
    <col min="11523" max="11523" width="9.6640625" style="56" customWidth="1"/>
    <col min="11524" max="11524" width="3.6640625" style="56" customWidth="1"/>
    <col min="11525" max="11525" width="10.6640625" style="56" customWidth="1"/>
    <col min="11526" max="11526" width="9.109375" style="56" customWidth="1"/>
    <col min="11527" max="11527" width="4" style="56" customWidth="1"/>
    <col min="11528" max="11528" width="9.88671875" style="56" customWidth="1"/>
    <col min="11529" max="11529" width="9.33203125" style="56" customWidth="1"/>
    <col min="11530" max="11530" width="7.6640625" style="56" customWidth="1"/>
    <col min="11531" max="11532" width="7.33203125" style="56" customWidth="1"/>
    <col min="11533" max="11533" width="8.33203125" style="56" customWidth="1"/>
    <col min="11534" max="11534" width="2.6640625" style="56" customWidth="1"/>
    <col min="11535" max="11547" width="7.6640625" style="56" customWidth="1"/>
    <col min="11548" max="11548" width="3.6640625" style="56" customWidth="1"/>
    <col min="11549" max="11551" width="7.6640625" style="56" customWidth="1"/>
    <col min="11552" max="11552" width="1.6640625" style="56" customWidth="1"/>
    <col min="11553" max="11775" width="7.6640625" style="56" customWidth="1"/>
    <col min="11776" max="11776" width="7.6640625" style="56"/>
    <col min="11777" max="11777" width="15.88671875" style="56" customWidth="1"/>
    <col min="11778" max="11778" width="11" style="56" customWidth="1"/>
    <col min="11779" max="11779" width="9.6640625" style="56" customWidth="1"/>
    <col min="11780" max="11780" width="3.6640625" style="56" customWidth="1"/>
    <col min="11781" max="11781" width="10.6640625" style="56" customWidth="1"/>
    <col min="11782" max="11782" width="9.109375" style="56" customWidth="1"/>
    <col min="11783" max="11783" width="4" style="56" customWidth="1"/>
    <col min="11784" max="11784" width="9.88671875" style="56" customWidth="1"/>
    <col min="11785" max="11785" width="9.33203125" style="56" customWidth="1"/>
    <col min="11786" max="11786" width="7.6640625" style="56" customWidth="1"/>
    <col min="11787" max="11788" width="7.33203125" style="56" customWidth="1"/>
    <col min="11789" max="11789" width="8.33203125" style="56" customWidth="1"/>
    <col min="11790" max="11790" width="2.6640625" style="56" customWidth="1"/>
    <col min="11791" max="11803" width="7.6640625" style="56" customWidth="1"/>
    <col min="11804" max="11804" width="3.6640625" style="56" customWidth="1"/>
    <col min="11805" max="11807" width="7.6640625" style="56" customWidth="1"/>
    <col min="11808" max="11808" width="1.6640625" style="56" customWidth="1"/>
    <col min="11809" max="12031" width="7.6640625" style="56" customWidth="1"/>
    <col min="12032" max="12032" width="7.6640625" style="56"/>
    <col min="12033" max="12033" width="15.88671875" style="56" customWidth="1"/>
    <col min="12034" max="12034" width="11" style="56" customWidth="1"/>
    <col min="12035" max="12035" width="9.6640625" style="56" customWidth="1"/>
    <col min="12036" max="12036" width="3.6640625" style="56" customWidth="1"/>
    <col min="12037" max="12037" width="10.6640625" style="56" customWidth="1"/>
    <col min="12038" max="12038" width="9.109375" style="56" customWidth="1"/>
    <col min="12039" max="12039" width="4" style="56" customWidth="1"/>
    <col min="12040" max="12040" width="9.88671875" style="56" customWidth="1"/>
    <col min="12041" max="12041" width="9.33203125" style="56" customWidth="1"/>
    <col min="12042" max="12042" width="7.6640625" style="56" customWidth="1"/>
    <col min="12043" max="12044" width="7.33203125" style="56" customWidth="1"/>
    <col min="12045" max="12045" width="8.33203125" style="56" customWidth="1"/>
    <col min="12046" max="12046" width="2.6640625" style="56" customWidth="1"/>
    <col min="12047" max="12059" width="7.6640625" style="56" customWidth="1"/>
    <col min="12060" max="12060" width="3.6640625" style="56" customWidth="1"/>
    <col min="12061" max="12063" width="7.6640625" style="56" customWidth="1"/>
    <col min="12064" max="12064" width="1.6640625" style="56" customWidth="1"/>
    <col min="12065" max="12287" width="7.6640625" style="56" customWidth="1"/>
    <col min="12288" max="12288" width="7.6640625" style="56"/>
    <col min="12289" max="12289" width="15.88671875" style="56" customWidth="1"/>
    <col min="12290" max="12290" width="11" style="56" customWidth="1"/>
    <col min="12291" max="12291" width="9.6640625" style="56" customWidth="1"/>
    <col min="12292" max="12292" width="3.6640625" style="56" customWidth="1"/>
    <col min="12293" max="12293" width="10.6640625" style="56" customWidth="1"/>
    <col min="12294" max="12294" width="9.109375" style="56" customWidth="1"/>
    <col min="12295" max="12295" width="4" style="56" customWidth="1"/>
    <col min="12296" max="12296" width="9.88671875" style="56" customWidth="1"/>
    <col min="12297" max="12297" width="9.33203125" style="56" customWidth="1"/>
    <col min="12298" max="12298" width="7.6640625" style="56" customWidth="1"/>
    <col min="12299" max="12300" width="7.33203125" style="56" customWidth="1"/>
    <col min="12301" max="12301" width="8.33203125" style="56" customWidth="1"/>
    <col min="12302" max="12302" width="2.6640625" style="56" customWidth="1"/>
    <col min="12303" max="12315" width="7.6640625" style="56" customWidth="1"/>
    <col min="12316" max="12316" width="3.6640625" style="56" customWidth="1"/>
    <col min="12317" max="12319" width="7.6640625" style="56" customWidth="1"/>
    <col min="12320" max="12320" width="1.6640625" style="56" customWidth="1"/>
    <col min="12321" max="12543" width="7.6640625" style="56" customWidth="1"/>
    <col min="12544" max="12544" width="7.6640625" style="56"/>
    <col min="12545" max="12545" width="15.88671875" style="56" customWidth="1"/>
    <col min="12546" max="12546" width="11" style="56" customWidth="1"/>
    <col min="12547" max="12547" width="9.6640625" style="56" customWidth="1"/>
    <col min="12548" max="12548" width="3.6640625" style="56" customWidth="1"/>
    <col min="12549" max="12549" width="10.6640625" style="56" customWidth="1"/>
    <col min="12550" max="12550" width="9.109375" style="56" customWidth="1"/>
    <col min="12551" max="12551" width="4" style="56" customWidth="1"/>
    <col min="12552" max="12552" width="9.88671875" style="56" customWidth="1"/>
    <col min="12553" max="12553" width="9.33203125" style="56" customWidth="1"/>
    <col min="12554" max="12554" width="7.6640625" style="56" customWidth="1"/>
    <col min="12555" max="12556" width="7.33203125" style="56" customWidth="1"/>
    <col min="12557" max="12557" width="8.33203125" style="56" customWidth="1"/>
    <col min="12558" max="12558" width="2.6640625" style="56" customWidth="1"/>
    <col min="12559" max="12571" width="7.6640625" style="56" customWidth="1"/>
    <col min="12572" max="12572" width="3.6640625" style="56" customWidth="1"/>
    <col min="12573" max="12575" width="7.6640625" style="56" customWidth="1"/>
    <col min="12576" max="12576" width="1.6640625" style="56" customWidth="1"/>
    <col min="12577" max="12799" width="7.6640625" style="56" customWidth="1"/>
    <col min="12800" max="12800" width="7.6640625" style="56"/>
    <col min="12801" max="12801" width="15.88671875" style="56" customWidth="1"/>
    <col min="12802" max="12802" width="11" style="56" customWidth="1"/>
    <col min="12803" max="12803" width="9.6640625" style="56" customWidth="1"/>
    <col min="12804" max="12804" width="3.6640625" style="56" customWidth="1"/>
    <col min="12805" max="12805" width="10.6640625" style="56" customWidth="1"/>
    <col min="12806" max="12806" width="9.109375" style="56" customWidth="1"/>
    <col min="12807" max="12807" width="4" style="56" customWidth="1"/>
    <col min="12808" max="12808" width="9.88671875" style="56" customWidth="1"/>
    <col min="12809" max="12809" width="9.33203125" style="56" customWidth="1"/>
    <col min="12810" max="12810" width="7.6640625" style="56" customWidth="1"/>
    <col min="12811" max="12812" width="7.33203125" style="56" customWidth="1"/>
    <col min="12813" max="12813" width="8.33203125" style="56" customWidth="1"/>
    <col min="12814" max="12814" width="2.6640625" style="56" customWidth="1"/>
    <col min="12815" max="12827" width="7.6640625" style="56" customWidth="1"/>
    <col min="12828" max="12828" width="3.6640625" style="56" customWidth="1"/>
    <col min="12829" max="12831" width="7.6640625" style="56" customWidth="1"/>
    <col min="12832" max="12832" width="1.6640625" style="56" customWidth="1"/>
    <col min="12833" max="13055" width="7.6640625" style="56" customWidth="1"/>
    <col min="13056" max="13056" width="7.6640625" style="56"/>
    <col min="13057" max="13057" width="15.88671875" style="56" customWidth="1"/>
    <col min="13058" max="13058" width="11" style="56" customWidth="1"/>
    <col min="13059" max="13059" width="9.6640625" style="56" customWidth="1"/>
    <col min="13060" max="13060" width="3.6640625" style="56" customWidth="1"/>
    <col min="13061" max="13061" width="10.6640625" style="56" customWidth="1"/>
    <col min="13062" max="13062" width="9.109375" style="56" customWidth="1"/>
    <col min="13063" max="13063" width="4" style="56" customWidth="1"/>
    <col min="13064" max="13064" width="9.88671875" style="56" customWidth="1"/>
    <col min="13065" max="13065" width="9.33203125" style="56" customWidth="1"/>
    <col min="13066" max="13066" width="7.6640625" style="56" customWidth="1"/>
    <col min="13067" max="13068" width="7.33203125" style="56" customWidth="1"/>
    <col min="13069" max="13069" width="8.33203125" style="56" customWidth="1"/>
    <col min="13070" max="13070" width="2.6640625" style="56" customWidth="1"/>
    <col min="13071" max="13083" width="7.6640625" style="56" customWidth="1"/>
    <col min="13084" max="13084" width="3.6640625" style="56" customWidth="1"/>
    <col min="13085" max="13087" width="7.6640625" style="56" customWidth="1"/>
    <col min="13088" max="13088" width="1.6640625" style="56" customWidth="1"/>
    <col min="13089" max="13311" width="7.6640625" style="56" customWidth="1"/>
    <col min="13312" max="13312" width="7.6640625" style="56"/>
    <col min="13313" max="13313" width="15.88671875" style="56" customWidth="1"/>
    <col min="13314" max="13314" width="11" style="56" customWidth="1"/>
    <col min="13315" max="13315" width="9.6640625" style="56" customWidth="1"/>
    <col min="13316" max="13316" width="3.6640625" style="56" customWidth="1"/>
    <col min="13317" max="13317" width="10.6640625" style="56" customWidth="1"/>
    <col min="13318" max="13318" width="9.109375" style="56" customWidth="1"/>
    <col min="13319" max="13319" width="4" style="56" customWidth="1"/>
    <col min="13320" max="13320" width="9.88671875" style="56" customWidth="1"/>
    <col min="13321" max="13321" width="9.33203125" style="56" customWidth="1"/>
    <col min="13322" max="13322" width="7.6640625" style="56" customWidth="1"/>
    <col min="13323" max="13324" width="7.33203125" style="56" customWidth="1"/>
    <col min="13325" max="13325" width="8.33203125" style="56" customWidth="1"/>
    <col min="13326" max="13326" width="2.6640625" style="56" customWidth="1"/>
    <col min="13327" max="13339" width="7.6640625" style="56" customWidth="1"/>
    <col min="13340" max="13340" width="3.6640625" style="56" customWidth="1"/>
    <col min="13341" max="13343" width="7.6640625" style="56" customWidth="1"/>
    <col min="13344" max="13344" width="1.6640625" style="56" customWidth="1"/>
    <col min="13345" max="13567" width="7.6640625" style="56" customWidth="1"/>
    <col min="13568" max="13568" width="7.6640625" style="56"/>
    <col min="13569" max="13569" width="15.88671875" style="56" customWidth="1"/>
    <col min="13570" max="13570" width="11" style="56" customWidth="1"/>
    <col min="13571" max="13571" width="9.6640625" style="56" customWidth="1"/>
    <col min="13572" max="13572" width="3.6640625" style="56" customWidth="1"/>
    <col min="13573" max="13573" width="10.6640625" style="56" customWidth="1"/>
    <col min="13574" max="13574" width="9.109375" style="56" customWidth="1"/>
    <col min="13575" max="13575" width="4" style="56" customWidth="1"/>
    <col min="13576" max="13576" width="9.88671875" style="56" customWidth="1"/>
    <col min="13577" max="13577" width="9.33203125" style="56" customWidth="1"/>
    <col min="13578" max="13578" width="7.6640625" style="56" customWidth="1"/>
    <col min="13579" max="13580" width="7.33203125" style="56" customWidth="1"/>
    <col min="13581" max="13581" width="8.33203125" style="56" customWidth="1"/>
    <col min="13582" max="13582" width="2.6640625" style="56" customWidth="1"/>
    <col min="13583" max="13595" width="7.6640625" style="56" customWidth="1"/>
    <col min="13596" max="13596" width="3.6640625" style="56" customWidth="1"/>
    <col min="13597" max="13599" width="7.6640625" style="56" customWidth="1"/>
    <col min="13600" max="13600" width="1.6640625" style="56" customWidth="1"/>
    <col min="13601" max="13823" width="7.6640625" style="56" customWidth="1"/>
    <col min="13824" max="13824" width="7.6640625" style="56"/>
    <col min="13825" max="13825" width="15.88671875" style="56" customWidth="1"/>
    <col min="13826" max="13826" width="11" style="56" customWidth="1"/>
    <col min="13827" max="13827" width="9.6640625" style="56" customWidth="1"/>
    <col min="13828" max="13828" width="3.6640625" style="56" customWidth="1"/>
    <col min="13829" max="13829" width="10.6640625" style="56" customWidth="1"/>
    <col min="13830" max="13830" width="9.109375" style="56" customWidth="1"/>
    <col min="13831" max="13831" width="4" style="56" customWidth="1"/>
    <col min="13832" max="13832" width="9.88671875" style="56" customWidth="1"/>
    <col min="13833" max="13833" width="9.33203125" style="56" customWidth="1"/>
    <col min="13834" max="13834" width="7.6640625" style="56" customWidth="1"/>
    <col min="13835" max="13836" width="7.33203125" style="56" customWidth="1"/>
    <col min="13837" max="13837" width="8.33203125" style="56" customWidth="1"/>
    <col min="13838" max="13838" width="2.6640625" style="56" customWidth="1"/>
    <col min="13839" max="13851" width="7.6640625" style="56" customWidth="1"/>
    <col min="13852" max="13852" width="3.6640625" style="56" customWidth="1"/>
    <col min="13853" max="13855" width="7.6640625" style="56" customWidth="1"/>
    <col min="13856" max="13856" width="1.6640625" style="56" customWidth="1"/>
    <col min="13857" max="14079" width="7.6640625" style="56" customWidth="1"/>
    <col min="14080" max="14080" width="7.6640625" style="56"/>
    <col min="14081" max="14081" width="15.88671875" style="56" customWidth="1"/>
    <col min="14082" max="14082" width="11" style="56" customWidth="1"/>
    <col min="14083" max="14083" width="9.6640625" style="56" customWidth="1"/>
    <col min="14084" max="14084" width="3.6640625" style="56" customWidth="1"/>
    <col min="14085" max="14085" width="10.6640625" style="56" customWidth="1"/>
    <col min="14086" max="14086" width="9.109375" style="56" customWidth="1"/>
    <col min="14087" max="14087" width="4" style="56" customWidth="1"/>
    <col min="14088" max="14088" width="9.88671875" style="56" customWidth="1"/>
    <col min="14089" max="14089" width="9.33203125" style="56" customWidth="1"/>
    <col min="14090" max="14090" width="7.6640625" style="56" customWidth="1"/>
    <col min="14091" max="14092" width="7.33203125" style="56" customWidth="1"/>
    <col min="14093" max="14093" width="8.33203125" style="56" customWidth="1"/>
    <col min="14094" max="14094" width="2.6640625" style="56" customWidth="1"/>
    <col min="14095" max="14107" width="7.6640625" style="56" customWidth="1"/>
    <col min="14108" max="14108" width="3.6640625" style="56" customWidth="1"/>
    <col min="14109" max="14111" width="7.6640625" style="56" customWidth="1"/>
    <col min="14112" max="14112" width="1.6640625" style="56" customWidth="1"/>
    <col min="14113" max="14335" width="7.6640625" style="56" customWidth="1"/>
    <col min="14336" max="14336" width="7.6640625" style="56"/>
    <col min="14337" max="14337" width="15.88671875" style="56" customWidth="1"/>
    <col min="14338" max="14338" width="11" style="56" customWidth="1"/>
    <col min="14339" max="14339" width="9.6640625" style="56" customWidth="1"/>
    <col min="14340" max="14340" width="3.6640625" style="56" customWidth="1"/>
    <col min="14341" max="14341" width="10.6640625" style="56" customWidth="1"/>
    <col min="14342" max="14342" width="9.109375" style="56" customWidth="1"/>
    <col min="14343" max="14343" width="4" style="56" customWidth="1"/>
    <col min="14344" max="14344" width="9.88671875" style="56" customWidth="1"/>
    <col min="14345" max="14345" width="9.33203125" style="56" customWidth="1"/>
    <col min="14346" max="14346" width="7.6640625" style="56" customWidth="1"/>
    <col min="14347" max="14348" width="7.33203125" style="56" customWidth="1"/>
    <col min="14349" max="14349" width="8.33203125" style="56" customWidth="1"/>
    <col min="14350" max="14350" width="2.6640625" style="56" customWidth="1"/>
    <col min="14351" max="14363" width="7.6640625" style="56" customWidth="1"/>
    <col min="14364" max="14364" width="3.6640625" style="56" customWidth="1"/>
    <col min="14365" max="14367" width="7.6640625" style="56" customWidth="1"/>
    <col min="14368" max="14368" width="1.6640625" style="56" customWidth="1"/>
    <col min="14369" max="14591" width="7.6640625" style="56" customWidth="1"/>
    <col min="14592" max="14592" width="7.6640625" style="56"/>
    <col min="14593" max="14593" width="15.88671875" style="56" customWidth="1"/>
    <col min="14594" max="14594" width="11" style="56" customWidth="1"/>
    <col min="14595" max="14595" width="9.6640625" style="56" customWidth="1"/>
    <col min="14596" max="14596" width="3.6640625" style="56" customWidth="1"/>
    <col min="14597" max="14597" width="10.6640625" style="56" customWidth="1"/>
    <col min="14598" max="14598" width="9.109375" style="56" customWidth="1"/>
    <col min="14599" max="14599" width="4" style="56" customWidth="1"/>
    <col min="14600" max="14600" width="9.88671875" style="56" customWidth="1"/>
    <col min="14601" max="14601" width="9.33203125" style="56" customWidth="1"/>
    <col min="14602" max="14602" width="7.6640625" style="56" customWidth="1"/>
    <col min="14603" max="14604" width="7.33203125" style="56" customWidth="1"/>
    <col min="14605" max="14605" width="8.33203125" style="56" customWidth="1"/>
    <col min="14606" max="14606" width="2.6640625" style="56" customWidth="1"/>
    <col min="14607" max="14619" width="7.6640625" style="56" customWidth="1"/>
    <col min="14620" max="14620" width="3.6640625" style="56" customWidth="1"/>
    <col min="14621" max="14623" width="7.6640625" style="56" customWidth="1"/>
    <col min="14624" max="14624" width="1.6640625" style="56" customWidth="1"/>
    <col min="14625" max="14847" width="7.6640625" style="56" customWidth="1"/>
    <col min="14848" max="14848" width="7.6640625" style="56"/>
    <col min="14849" max="14849" width="15.88671875" style="56" customWidth="1"/>
    <col min="14850" max="14850" width="11" style="56" customWidth="1"/>
    <col min="14851" max="14851" width="9.6640625" style="56" customWidth="1"/>
    <col min="14852" max="14852" width="3.6640625" style="56" customWidth="1"/>
    <col min="14853" max="14853" width="10.6640625" style="56" customWidth="1"/>
    <col min="14854" max="14854" width="9.109375" style="56" customWidth="1"/>
    <col min="14855" max="14855" width="4" style="56" customWidth="1"/>
    <col min="14856" max="14856" width="9.88671875" style="56" customWidth="1"/>
    <col min="14857" max="14857" width="9.33203125" style="56" customWidth="1"/>
    <col min="14858" max="14858" width="7.6640625" style="56" customWidth="1"/>
    <col min="14859" max="14860" width="7.33203125" style="56" customWidth="1"/>
    <col min="14861" max="14861" width="8.33203125" style="56" customWidth="1"/>
    <col min="14862" max="14862" width="2.6640625" style="56" customWidth="1"/>
    <col min="14863" max="14875" width="7.6640625" style="56" customWidth="1"/>
    <col min="14876" max="14876" width="3.6640625" style="56" customWidth="1"/>
    <col min="14877" max="14879" width="7.6640625" style="56" customWidth="1"/>
    <col min="14880" max="14880" width="1.6640625" style="56" customWidth="1"/>
    <col min="14881" max="15103" width="7.6640625" style="56" customWidth="1"/>
    <col min="15104" max="15104" width="7.6640625" style="56"/>
    <col min="15105" max="15105" width="15.88671875" style="56" customWidth="1"/>
    <col min="15106" max="15106" width="11" style="56" customWidth="1"/>
    <col min="15107" max="15107" width="9.6640625" style="56" customWidth="1"/>
    <col min="15108" max="15108" width="3.6640625" style="56" customWidth="1"/>
    <col min="15109" max="15109" width="10.6640625" style="56" customWidth="1"/>
    <col min="15110" max="15110" width="9.109375" style="56" customWidth="1"/>
    <col min="15111" max="15111" width="4" style="56" customWidth="1"/>
    <col min="15112" max="15112" width="9.88671875" style="56" customWidth="1"/>
    <col min="15113" max="15113" width="9.33203125" style="56" customWidth="1"/>
    <col min="15114" max="15114" width="7.6640625" style="56" customWidth="1"/>
    <col min="15115" max="15116" width="7.33203125" style="56" customWidth="1"/>
    <col min="15117" max="15117" width="8.33203125" style="56" customWidth="1"/>
    <col min="15118" max="15118" width="2.6640625" style="56" customWidth="1"/>
    <col min="15119" max="15131" width="7.6640625" style="56" customWidth="1"/>
    <col min="15132" max="15132" width="3.6640625" style="56" customWidth="1"/>
    <col min="15133" max="15135" width="7.6640625" style="56" customWidth="1"/>
    <col min="15136" max="15136" width="1.6640625" style="56" customWidth="1"/>
    <col min="15137" max="15359" width="7.6640625" style="56" customWidth="1"/>
    <col min="15360" max="15360" width="7.6640625" style="56"/>
    <col min="15361" max="15361" width="15.88671875" style="56" customWidth="1"/>
    <col min="15362" max="15362" width="11" style="56" customWidth="1"/>
    <col min="15363" max="15363" width="9.6640625" style="56" customWidth="1"/>
    <col min="15364" max="15364" width="3.6640625" style="56" customWidth="1"/>
    <col min="15365" max="15365" width="10.6640625" style="56" customWidth="1"/>
    <col min="15366" max="15366" width="9.109375" style="56" customWidth="1"/>
    <col min="15367" max="15367" width="4" style="56" customWidth="1"/>
    <col min="15368" max="15368" width="9.88671875" style="56" customWidth="1"/>
    <col min="15369" max="15369" width="9.33203125" style="56" customWidth="1"/>
    <col min="15370" max="15370" width="7.6640625" style="56" customWidth="1"/>
    <col min="15371" max="15372" width="7.33203125" style="56" customWidth="1"/>
    <col min="15373" max="15373" width="8.33203125" style="56" customWidth="1"/>
    <col min="15374" max="15374" width="2.6640625" style="56" customWidth="1"/>
    <col min="15375" max="15387" width="7.6640625" style="56" customWidth="1"/>
    <col min="15388" max="15388" width="3.6640625" style="56" customWidth="1"/>
    <col min="15389" max="15391" width="7.6640625" style="56" customWidth="1"/>
    <col min="15392" max="15392" width="1.6640625" style="56" customWidth="1"/>
    <col min="15393" max="15615" width="7.6640625" style="56" customWidth="1"/>
    <col min="15616" max="15616" width="7.6640625" style="56"/>
    <col min="15617" max="15617" width="15.88671875" style="56" customWidth="1"/>
    <col min="15618" max="15618" width="11" style="56" customWidth="1"/>
    <col min="15619" max="15619" width="9.6640625" style="56" customWidth="1"/>
    <col min="15620" max="15620" width="3.6640625" style="56" customWidth="1"/>
    <col min="15621" max="15621" width="10.6640625" style="56" customWidth="1"/>
    <col min="15622" max="15622" width="9.109375" style="56" customWidth="1"/>
    <col min="15623" max="15623" width="4" style="56" customWidth="1"/>
    <col min="15624" max="15624" width="9.88671875" style="56" customWidth="1"/>
    <col min="15625" max="15625" width="9.33203125" style="56" customWidth="1"/>
    <col min="15626" max="15626" width="7.6640625" style="56" customWidth="1"/>
    <col min="15627" max="15628" width="7.33203125" style="56" customWidth="1"/>
    <col min="15629" max="15629" width="8.33203125" style="56" customWidth="1"/>
    <col min="15630" max="15630" width="2.6640625" style="56" customWidth="1"/>
    <col min="15631" max="15643" width="7.6640625" style="56" customWidth="1"/>
    <col min="15644" max="15644" width="3.6640625" style="56" customWidth="1"/>
    <col min="15645" max="15647" width="7.6640625" style="56" customWidth="1"/>
    <col min="15648" max="15648" width="1.6640625" style="56" customWidth="1"/>
    <col min="15649" max="15871" width="7.6640625" style="56" customWidth="1"/>
    <col min="15872" max="15872" width="7.6640625" style="56"/>
    <col min="15873" max="15873" width="15.88671875" style="56" customWidth="1"/>
    <col min="15874" max="15874" width="11" style="56" customWidth="1"/>
    <col min="15875" max="15875" width="9.6640625" style="56" customWidth="1"/>
    <col min="15876" max="15876" width="3.6640625" style="56" customWidth="1"/>
    <col min="15877" max="15877" width="10.6640625" style="56" customWidth="1"/>
    <col min="15878" max="15878" width="9.109375" style="56" customWidth="1"/>
    <col min="15879" max="15879" width="4" style="56" customWidth="1"/>
    <col min="15880" max="15880" width="9.88671875" style="56" customWidth="1"/>
    <col min="15881" max="15881" width="9.33203125" style="56" customWidth="1"/>
    <col min="15882" max="15882" width="7.6640625" style="56" customWidth="1"/>
    <col min="15883" max="15884" width="7.33203125" style="56" customWidth="1"/>
    <col min="15885" max="15885" width="8.33203125" style="56" customWidth="1"/>
    <col min="15886" max="15886" width="2.6640625" style="56" customWidth="1"/>
    <col min="15887" max="15899" width="7.6640625" style="56" customWidth="1"/>
    <col min="15900" max="15900" width="3.6640625" style="56" customWidth="1"/>
    <col min="15901" max="15903" width="7.6640625" style="56" customWidth="1"/>
    <col min="15904" max="15904" width="1.6640625" style="56" customWidth="1"/>
    <col min="15905" max="16127" width="7.6640625" style="56" customWidth="1"/>
    <col min="16128" max="16128" width="7.6640625" style="56"/>
    <col min="16129" max="16129" width="15.88671875" style="56" customWidth="1"/>
    <col min="16130" max="16130" width="11" style="56" customWidth="1"/>
    <col min="16131" max="16131" width="9.6640625" style="56" customWidth="1"/>
    <col min="16132" max="16132" width="3.6640625" style="56" customWidth="1"/>
    <col min="16133" max="16133" width="10.6640625" style="56" customWidth="1"/>
    <col min="16134" max="16134" width="9.109375" style="56" customWidth="1"/>
    <col min="16135" max="16135" width="4" style="56" customWidth="1"/>
    <col min="16136" max="16136" width="9.88671875" style="56" customWidth="1"/>
    <col min="16137" max="16137" width="9.33203125" style="56" customWidth="1"/>
    <col min="16138" max="16138" width="7.6640625" style="56" customWidth="1"/>
    <col min="16139" max="16140" width="7.33203125" style="56" customWidth="1"/>
    <col min="16141" max="16141" width="8.33203125" style="56" customWidth="1"/>
    <col min="16142" max="16142" width="2.6640625" style="56" customWidth="1"/>
    <col min="16143" max="16155" width="7.6640625" style="56" customWidth="1"/>
    <col min="16156" max="16156" width="3.6640625" style="56" customWidth="1"/>
    <col min="16157" max="16159" width="7.6640625" style="56" customWidth="1"/>
    <col min="16160" max="16160" width="1.6640625" style="56" customWidth="1"/>
    <col min="16161" max="16383" width="7.6640625" style="56" customWidth="1"/>
    <col min="16384" max="16384" width="7.6640625" style="56"/>
  </cols>
  <sheetData>
    <row r="1" spans="1:49" s="117" customFormat="1" ht="15.6" customHeight="1" x14ac:dyDescent="0.2">
      <c r="A1" s="137" t="s">
        <v>410</v>
      </c>
      <c r="B1" s="54"/>
      <c r="C1" s="54"/>
      <c r="D1" s="54"/>
      <c r="E1" s="54"/>
      <c r="F1" s="54"/>
      <c r="G1" s="54"/>
      <c r="H1" s="54"/>
      <c r="I1" s="5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138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</row>
    <row r="2" spans="1:49" ht="12.75" customHeight="1" x14ac:dyDescent="0.2">
      <c r="A2" s="58"/>
      <c r="B2" s="700" t="s">
        <v>438</v>
      </c>
      <c r="C2" s="700"/>
      <c r="D2" s="171"/>
      <c r="E2" s="700" t="s">
        <v>376</v>
      </c>
      <c r="F2" s="700"/>
      <c r="G2" s="76"/>
      <c r="H2" s="700" t="s">
        <v>329</v>
      </c>
      <c r="I2" s="700"/>
      <c r="L2" s="144"/>
      <c r="Q2" s="138"/>
      <c r="AB2" s="138"/>
      <c r="AD2" s="138"/>
      <c r="AH2" s="138"/>
    </row>
    <row r="3" spans="1:49" s="145" customFormat="1" ht="13.2" x14ac:dyDescent="0.25">
      <c r="A3" s="172"/>
      <c r="B3" s="172"/>
      <c r="C3" s="173" t="s">
        <v>368</v>
      </c>
      <c r="D3" s="172"/>
      <c r="E3" s="172"/>
      <c r="F3" s="173" t="s">
        <v>368</v>
      </c>
      <c r="G3" s="172"/>
      <c r="H3" s="172"/>
      <c r="I3" s="173" t="s">
        <v>368</v>
      </c>
      <c r="J3" s="143"/>
      <c r="K3" s="74"/>
      <c r="L3" s="144"/>
      <c r="M3" s="74"/>
      <c r="N3" s="74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</row>
    <row r="4" spans="1:49" x14ac:dyDescent="0.2">
      <c r="A4" s="149" t="s">
        <v>57</v>
      </c>
      <c r="B4" s="174" t="s">
        <v>93</v>
      </c>
      <c r="C4" s="174" t="s">
        <v>94</v>
      </c>
      <c r="D4" s="149"/>
      <c r="E4" s="174" t="s">
        <v>93</v>
      </c>
      <c r="F4" s="174" t="s">
        <v>94</v>
      </c>
      <c r="G4" s="54"/>
      <c r="H4" s="174" t="s">
        <v>93</v>
      </c>
      <c r="I4" s="174" t="s">
        <v>94</v>
      </c>
      <c r="K4" s="151"/>
      <c r="L4" s="151"/>
      <c r="M4" s="151"/>
      <c r="Q4" s="138"/>
      <c r="AB4" s="138"/>
      <c r="AC4" s="151"/>
      <c r="AD4" s="151"/>
      <c r="AE4" s="151"/>
      <c r="AG4" s="151"/>
      <c r="AH4" s="151"/>
      <c r="AI4" s="151"/>
    </row>
    <row r="5" spans="1:49" x14ac:dyDescent="0.2">
      <c r="A5" s="152"/>
      <c r="B5" s="151"/>
      <c r="C5" s="151"/>
      <c r="D5" s="138"/>
      <c r="E5" s="151"/>
      <c r="F5" s="151"/>
      <c r="G5" s="74"/>
      <c r="H5" s="151"/>
      <c r="I5" s="151"/>
      <c r="K5" s="151"/>
      <c r="L5" s="151"/>
      <c r="M5" s="151"/>
      <c r="Q5" s="138"/>
      <c r="AB5" s="138"/>
      <c r="AC5" s="151"/>
      <c r="AD5" s="151"/>
      <c r="AE5" s="151"/>
      <c r="AG5" s="151"/>
      <c r="AH5" s="151"/>
      <c r="AI5" s="151"/>
    </row>
    <row r="6" spans="1:49" ht="12.75" customHeight="1" x14ac:dyDescent="0.2">
      <c r="A6" s="164"/>
      <c r="B6" s="701" t="s">
        <v>95</v>
      </c>
      <c r="C6" s="701"/>
      <c r="D6" s="701"/>
      <c r="E6" s="701"/>
      <c r="F6" s="701"/>
      <c r="G6" s="701"/>
      <c r="H6" s="701"/>
      <c r="I6" s="701"/>
      <c r="J6" s="175"/>
      <c r="K6" s="175"/>
      <c r="L6" s="175"/>
      <c r="M6" s="175"/>
      <c r="Q6" s="138"/>
      <c r="AB6" s="138"/>
    </row>
    <row r="7" spans="1:49" x14ac:dyDescent="0.2">
      <c r="A7" s="153"/>
      <c r="D7" s="157"/>
      <c r="Q7" s="138"/>
      <c r="AB7" s="138"/>
    </row>
    <row r="8" spans="1:49" x14ac:dyDescent="0.2">
      <c r="A8" s="155" t="s">
        <v>60</v>
      </c>
      <c r="B8" s="134">
        <v>9.57</v>
      </c>
      <c r="C8" s="134">
        <v>9.91</v>
      </c>
      <c r="D8" s="157"/>
      <c r="E8" s="134">
        <v>9.6300000000000008</v>
      </c>
      <c r="F8" s="134">
        <v>9.67</v>
      </c>
      <c r="H8" s="134">
        <v>10.84</v>
      </c>
      <c r="I8" s="134">
        <v>11.22</v>
      </c>
      <c r="K8" s="159"/>
      <c r="L8" s="159"/>
      <c r="M8" s="159"/>
      <c r="Q8" s="138"/>
      <c r="AA8" s="138"/>
      <c r="AB8" s="138"/>
      <c r="AC8" s="159"/>
      <c r="AD8" s="159"/>
      <c r="AE8" s="159"/>
      <c r="AG8" s="159"/>
      <c r="AH8" s="159"/>
      <c r="AI8" s="159"/>
    </row>
    <row r="9" spans="1:49" x14ac:dyDescent="0.2">
      <c r="A9" s="155" t="s">
        <v>490</v>
      </c>
      <c r="B9" s="79">
        <v>9.57</v>
      </c>
      <c r="C9" s="79">
        <v>9.91</v>
      </c>
      <c r="D9" s="157"/>
      <c r="E9" s="79">
        <v>9.61</v>
      </c>
      <c r="F9" s="79">
        <v>9.65</v>
      </c>
      <c r="H9" s="79">
        <v>10.74</v>
      </c>
      <c r="I9" s="79">
        <v>11.26</v>
      </c>
      <c r="K9" s="161"/>
      <c r="L9" s="161"/>
      <c r="M9" s="161"/>
      <c r="Q9" s="138"/>
      <c r="AA9" s="138"/>
      <c r="AB9" s="138"/>
      <c r="AC9" s="159"/>
      <c r="AD9" s="159"/>
      <c r="AE9" s="159"/>
      <c r="AG9" s="159"/>
      <c r="AH9" s="159"/>
      <c r="AI9" s="159"/>
    </row>
    <row r="10" spans="1:49" x14ac:dyDescent="0.2">
      <c r="A10" s="155" t="s">
        <v>81</v>
      </c>
      <c r="B10" s="79"/>
      <c r="C10" s="79"/>
      <c r="D10" s="157"/>
      <c r="E10" s="79">
        <v>9.58</v>
      </c>
      <c r="F10" s="79">
        <v>9.67</v>
      </c>
      <c r="H10" s="79">
        <v>10.8</v>
      </c>
      <c r="I10" s="79">
        <v>11.18</v>
      </c>
      <c r="K10" s="161"/>
      <c r="L10" s="161"/>
      <c r="M10" s="161"/>
      <c r="Q10" s="138"/>
      <c r="AA10" s="138"/>
      <c r="AB10" s="138"/>
      <c r="AC10" s="159"/>
      <c r="AD10" s="159"/>
      <c r="AE10" s="159"/>
      <c r="AG10" s="159"/>
      <c r="AH10" s="159"/>
      <c r="AI10" s="159"/>
    </row>
    <row r="11" spans="1:49" x14ac:dyDescent="0.2">
      <c r="A11" s="160" t="s">
        <v>416</v>
      </c>
      <c r="B11" s="134"/>
      <c r="C11" s="134"/>
      <c r="D11" s="157"/>
      <c r="E11" s="134">
        <v>9.49</v>
      </c>
      <c r="F11" s="134">
        <v>9.52</v>
      </c>
      <c r="H11" s="134">
        <v>10.84</v>
      </c>
      <c r="I11" s="134">
        <v>11.22</v>
      </c>
      <c r="K11" s="159"/>
      <c r="L11" s="159"/>
      <c r="M11" s="159"/>
      <c r="Q11" s="138"/>
      <c r="AA11" s="138"/>
      <c r="AB11" s="138"/>
      <c r="AC11" s="159"/>
      <c r="AD11" s="159"/>
      <c r="AE11" s="159"/>
      <c r="AG11" s="159"/>
      <c r="AH11" s="159"/>
      <c r="AI11" s="159"/>
    </row>
    <row r="12" spans="1:49" x14ac:dyDescent="0.2">
      <c r="A12" s="160" t="s">
        <v>419</v>
      </c>
      <c r="D12" s="157"/>
      <c r="E12" s="56">
        <v>9.2200000000000006</v>
      </c>
      <c r="F12" s="56">
        <v>9.25</v>
      </c>
      <c r="H12" s="56">
        <v>10.84</v>
      </c>
      <c r="I12" s="56">
        <v>11.22</v>
      </c>
      <c r="Q12" s="138"/>
      <c r="AA12" s="138"/>
      <c r="AB12" s="138"/>
      <c r="AC12" s="159"/>
      <c r="AD12" s="159"/>
      <c r="AE12" s="159"/>
      <c r="AG12" s="159"/>
      <c r="AH12" s="159"/>
      <c r="AI12" s="159"/>
    </row>
    <row r="13" spans="1:49" x14ac:dyDescent="0.2">
      <c r="A13" s="160" t="s">
        <v>85</v>
      </c>
      <c r="B13" s="162"/>
      <c r="C13" s="162"/>
      <c r="D13" s="157"/>
      <c r="E13" s="162">
        <v>9.01</v>
      </c>
      <c r="F13" s="162">
        <v>9.0399999999999991</v>
      </c>
      <c r="H13" s="162">
        <v>11.18</v>
      </c>
      <c r="I13" s="162">
        <v>11.57</v>
      </c>
      <c r="Q13" s="138"/>
      <c r="AA13" s="138"/>
      <c r="AB13" s="138"/>
      <c r="AC13" s="159"/>
      <c r="AD13" s="159"/>
      <c r="AE13" s="159"/>
      <c r="AG13" s="159"/>
      <c r="AH13" s="159"/>
      <c r="AI13" s="159"/>
    </row>
    <row r="14" spans="1:49" x14ac:dyDescent="0.2">
      <c r="A14" s="160" t="s">
        <v>86</v>
      </c>
      <c r="B14" s="162"/>
      <c r="C14" s="162"/>
      <c r="D14" s="157"/>
      <c r="E14" s="162">
        <v>9.0500000000000007</v>
      </c>
      <c r="F14" s="162">
        <v>9.48</v>
      </c>
      <c r="H14" s="162">
        <v>11.48</v>
      </c>
      <c r="I14" s="162">
        <v>11.74</v>
      </c>
      <c r="Q14" s="138"/>
      <c r="AA14" s="138"/>
      <c r="AB14" s="138"/>
      <c r="AC14" s="159"/>
      <c r="AD14" s="159"/>
      <c r="AE14" s="159"/>
      <c r="AG14" s="159"/>
      <c r="AH14" s="159"/>
      <c r="AI14" s="159"/>
    </row>
    <row r="15" spans="1:49" x14ac:dyDescent="0.2">
      <c r="A15" s="160" t="s">
        <v>87</v>
      </c>
      <c r="D15" s="157"/>
      <c r="E15" s="56">
        <v>9.4499999999999993</v>
      </c>
      <c r="F15" s="56">
        <v>10.06</v>
      </c>
      <c r="H15" s="56">
        <v>11.51</v>
      </c>
      <c r="I15" s="56">
        <v>11.76</v>
      </c>
      <c r="Q15" s="138"/>
      <c r="AA15" s="138"/>
      <c r="AB15" s="138"/>
      <c r="AC15" s="159"/>
      <c r="AD15" s="159"/>
      <c r="AE15" s="159"/>
      <c r="AG15" s="159"/>
      <c r="AH15" s="159"/>
      <c r="AI15" s="159"/>
    </row>
    <row r="16" spans="1:49" x14ac:dyDescent="0.2">
      <c r="A16" s="160" t="s">
        <v>88</v>
      </c>
      <c r="D16" s="157"/>
      <c r="E16" s="56">
        <v>9.59</v>
      </c>
      <c r="F16" s="56">
        <v>10.199999999999999</v>
      </c>
      <c r="H16" s="56">
        <v>11.41</v>
      </c>
      <c r="I16" s="56">
        <v>11.66</v>
      </c>
      <c r="Q16" s="138"/>
      <c r="AA16" s="138"/>
      <c r="AB16" s="138"/>
      <c r="AC16" s="159"/>
      <c r="AD16" s="159"/>
      <c r="AE16" s="159"/>
      <c r="AG16" s="159"/>
      <c r="AH16" s="159"/>
      <c r="AI16" s="159"/>
    </row>
    <row r="17" spans="1:49" x14ac:dyDescent="0.2">
      <c r="A17" s="155" t="s">
        <v>68</v>
      </c>
      <c r="D17" s="157"/>
      <c r="E17" s="56">
        <v>9.56</v>
      </c>
      <c r="F17" s="56">
        <v>10.17</v>
      </c>
      <c r="H17" s="56">
        <v>11.28</v>
      </c>
      <c r="I17" s="56">
        <v>11.53</v>
      </c>
      <c r="Q17" s="138"/>
      <c r="AA17" s="138"/>
      <c r="AB17" s="138"/>
      <c r="AC17" s="159"/>
      <c r="AD17" s="159"/>
      <c r="AE17" s="159"/>
      <c r="AG17" s="159"/>
      <c r="AH17" s="159"/>
      <c r="AI17" s="159"/>
    </row>
    <row r="18" spans="1:49" x14ac:dyDescent="0.2">
      <c r="A18" s="160" t="s">
        <v>89</v>
      </c>
      <c r="D18" s="157"/>
      <c r="E18" s="56">
        <v>9.73</v>
      </c>
      <c r="F18" s="56">
        <v>10.34</v>
      </c>
      <c r="H18" s="56">
        <v>11.02</v>
      </c>
      <c r="I18" s="56">
        <v>11.25</v>
      </c>
      <c r="Q18" s="138"/>
      <c r="AA18" s="138"/>
      <c r="AB18" s="138"/>
      <c r="AC18" s="159"/>
      <c r="AD18" s="159"/>
      <c r="AE18" s="159"/>
      <c r="AG18" s="159"/>
      <c r="AH18" s="159"/>
      <c r="AI18" s="159"/>
    </row>
    <row r="19" spans="1:49" x14ac:dyDescent="0.2">
      <c r="A19" s="160" t="s">
        <v>77</v>
      </c>
      <c r="D19" s="157"/>
      <c r="E19" s="56">
        <v>9.85</v>
      </c>
      <c r="F19" s="56">
        <v>10.47</v>
      </c>
      <c r="H19" s="56">
        <v>10.49</v>
      </c>
      <c r="I19" s="56">
        <v>10.71</v>
      </c>
      <c r="N19" s="138" t="s">
        <v>74</v>
      </c>
      <c r="Q19" s="138"/>
      <c r="AA19" s="138"/>
      <c r="AB19" s="138"/>
      <c r="AC19" s="159"/>
      <c r="AD19" s="159"/>
      <c r="AE19" s="159"/>
      <c r="AG19" s="159"/>
      <c r="AH19" s="159"/>
      <c r="AI19" s="159"/>
    </row>
    <row r="20" spans="1:49" ht="5.25" customHeight="1" x14ac:dyDescent="0.2">
      <c r="A20" s="164"/>
      <c r="D20" s="157"/>
      <c r="Q20" s="138"/>
      <c r="AB20" s="138"/>
      <c r="AC20" s="138"/>
      <c r="AD20" s="138"/>
      <c r="AE20" s="138"/>
    </row>
    <row r="21" spans="1:49" x14ac:dyDescent="0.2">
      <c r="A21" s="164" t="s">
        <v>91</v>
      </c>
      <c r="D21" s="157"/>
      <c r="Q21" s="138"/>
      <c r="AB21" s="138"/>
      <c r="AC21" s="138"/>
      <c r="AD21" s="138"/>
      <c r="AE21" s="138"/>
    </row>
    <row r="22" spans="1:49" s="117" customFormat="1" x14ac:dyDescent="0.2">
      <c r="A22" s="166" t="s">
        <v>314</v>
      </c>
      <c r="B22" s="167">
        <f>AVERAGE(B8:B19)</f>
        <v>9.57</v>
      </c>
      <c r="C22" s="167">
        <f>AVERAGE(C8:C19)</f>
        <v>9.91</v>
      </c>
      <c r="D22" s="176"/>
      <c r="E22" s="167">
        <f>AVERAGE(E8:E19)</f>
        <v>9.4808333333333348</v>
      </c>
      <c r="F22" s="167">
        <f>AVERAGE(F8:F19)</f>
        <v>9.7933333333333348</v>
      </c>
      <c r="G22" s="167"/>
      <c r="H22" s="167">
        <f>AVERAGE(H8:H19)</f>
        <v>11.035833333333334</v>
      </c>
      <c r="I22" s="167">
        <f>AVERAGE(I8:I19)</f>
        <v>11.36</v>
      </c>
      <c r="J22" s="74"/>
      <c r="K22" s="159"/>
      <c r="L22" s="159"/>
      <c r="M22" s="159"/>
      <c r="N22" s="74"/>
      <c r="O22" s="74"/>
      <c r="P22" s="74"/>
      <c r="Q22" s="138"/>
      <c r="R22" s="74"/>
      <c r="S22" s="74"/>
      <c r="T22" s="74"/>
      <c r="U22" s="74"/>
      <c r="V22" s="74"/>
      <c r="W22" s="74"/>
      <c r="X22" s="74"/>
      <c r="Y22" s="74"/>
      <c r="Z22" s="74"/>
      <c r="AA22" s="138"/>
      <c r="AB22" s="138"/>
      <c r="AC22" s="159"/>
      <c r="AD22" s="159"/>
      <c r="AE22" s="159"/>
      <c r="AF22" s="74"/>
      <c r="AG22" s="159"/>
      <c r="AH22" s="159"/>
      <c r="AI22" s="159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</row>
    <row r="23" spans="1:49" ht="12.75" customHeight="1" x14ac:dyDescent="0.2">
      <c r="A23" s="133" t="s">
        <v>374</v>
      </c>
      <c r="AA23" s="138"/>
    </row>
    <row r="24" spans="1:49" ht="11.25" customHeight="1" x14ac:dyDescent="0.2">
      <c r="A24" s="56" t="s">
        <v>483</v>
      </c>
      <c r="AA24" s="138"/>
    </row>
    <row r="25" spans="1:49" ht="11.25" customHeight="1" x14ac:dyDescent="0.2">
      <c r="A25" s="56" t="s">
        <v>421</v>
      </c>
      <c r="AA25" s="138"/>
    </row>
    <row r="26" spans="1:49" ht="10.5" customHeight="1" x14ac:dyDescent="0.2">
      <c r="A26" s="399" t="s">
        <v>486</v>
      </c>
      <c r="AA26" s="138"/>
    </row>
    <row r="27" spans="1:49" x14ac:dyDescent="0.2">
      <c r="AA27" s="138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H6" transitionEvaluation="1" transitionEntry="1" codeName="Sheet7">
    <pageSetUpPr fitToPage="1"/>
  </sheetPr>
  <dimension ref="A1:Q110"/>
  <sheetViews>
    <sheetView showGridLines="0" zoomScale="112" zoomScaleNormal="112" workbookViewId="0">
      <pane xSplit="1" ySplit="5" topLeftCell="H6" activePane="bottomRight" state="frozen"/>
      <selection pane="topRight" activeCell="B1" sqref="B1"/>
      <selection pane="bottomLeft" activeCell="A6" sqref="A6"/>
      <selection pane="bottomRight" activeCell="A10" sqref="A10"/>
    </sheetView>
  </sheetViews>
  <sheetFormatPr defaultColWidth="8.6640625" defaultRowHeight="11.4" x14ac:dyDescent="0.2"/>
  <cols>
    <col min="1" max="1" width="31.33203125" style="183" customWidth="1"/>
    <col min="2" max="2" width="13" style="191" customWidth="1"/>
    <col min="3" max="3" width="12.6640625" style="183" customWidth="1"/>
    <col min="4" max="4" width="13.109375" style="191" customWidth="1"/>
    <col min="5" max="5" width="13.33203125" style="193" customWidth="1"/>
    <col min="6" max="6" width="13.88671875" style="193" customWidth="1"/>
    <col min="7" max="10" width="14.6640625" style="193" customWidth="1"/>
    <col min="11" max="11" width="13" style="193" customWidth="1"/>
    <col min="12" max="12" width="2.33203125" style="193" customWidth="1"/>
    <col min="13" max="13" width="10.88671875" style="325" customWidth="1"/>
    <col min="14" max="14" width="10" style="325" customWidth="1"/>
    <col min="15" max="248" width="8.6640625" style="183"/>
    <col min="249" max="249" width="34.77734375" style="183" customWidth="1"/>
    <col min="250" max="250" width="10.77734375" style="183" customWidth="1"/>
    <col min="251" max="251" width="11.33203125" style="183" customWidth="1"/>
    <col min="252" max="252" width="12.21875" style="183" customWidth="1"/>
    <col min="253" max="253" width="13" style="183" customWidth="1"/>
    <col min="254" max="254" width="12.6640625" style="183" customWidth="1"/>
    <col min="255" max="255" width="14.21875" style="183" customWidth="1"/>
    <col min="256" max="257" width="13.33203125" style="183" customWidth="1"/>
    <col min="258" max="258" width="13.88671875" style="183" customWidth="1"/>
    <col min="259" max="267" width="9.6640625" style="183" customWidth="1"/>
    <col min="268" max="268" width="12.6640625" style="183" customWidth="1"/>
    <col min="269" max="504" width="8.6640625" style="183"/>
    <col min="505" max="505" width="34.77734375" style="183" customWidth="1"/>
    <col min="506" max="506" width="10.77734375" style="183" customWidth="1"/>
    <col min="507" max="507" width="11.33203125" style="183" customWidth="1"/>
    <col min="508" max="508" width="12.21875" style="183" customWidth="1"/>
    <col min="509" max="509" width="13" style="183" customWidth="1"/>
    <col min="510" max="510" width="12.6640625" style="183" customWidth="1"/>
    <col min="511" max="511" width="14.21875" style="183" customWidth="1"/>
    <col min="512" max="513" width="13.33203125" style="183" customWidth="1"/>
    <col min="514" max="514" width="13.88671875" style="183" customWidth="1"/>
    <col min="515" max="523" width="9.6640625" style="183" customWidth="1"/>
    <col min="524" max="524" width="12.6640625" style="183" customWidth="1"/>
    <col min="525" max="760" width="8.6640625" style="183"/>
    <col min="761" max="761" width="34.77734375" style="183" customWidth="1"/>
    <col min="762" max="762" width="10.77734375" style="183" customWidth="1"/>
    <col min="763" max="763" width="11.33203125" style="183" customWidth="1"/>
    <col min="764" max="764" width="12.21875" style="183" customWidth="1"/>
    <col min="765" max="765" width="13" style="183" customWidth="1"/>
    <col min="766" max="766" width="12.6640625" style="183" customWidth="1"/>
    <col min="767" max="767" width="14.21875" style="183" customWidth="1"/>
    <col min="768" max="769" width="13.33203125" style="183" customWidth="1"/>
    <col min="770" max="770" width="13.88671875" style="183" customWidth="1"/>
    <col min="771" max="779" width="9.6640625" style="183" customWidth="1"/>
    <col min="780" max="780" width="12.6640625" style="183" customWidth="1"/>
    <col min="781" max="1016" width="8.6640625" style="183"/>
    <col min="1017" max="1017" width="34.77734375" style="183" customWidth="1"/>
    <col min="1018" max="1018" width="10.77734375" style="183" customWidth="1"/>
    <col min="1019" max="1019" width="11.33203125" style="183" customWidth="1"/>
    <col min="1020" max="1020" width="12.21875" style="183" customWidth="1"/>
    <col min="1021" max="1021" width="13" style="183" customWidth="1"/>
    <col min="1022" max="1022" width="12.6640625" style="183" customWidth="1"/>
    <col min="1023" max="1023" width="14.21875" style="183" customWidth="1"/>
    <col min="1024" max="1025" width="13.33203125" style="183" customWidth="1"/>
    <col min="1026" max="1026" width="13.88671875" style="183" customWidth="1"/>
    <col min="1027" max="1035" width="9.6640625" style="183" customWidth="1"/>
    <col min="1036" max="1036" width="12.6640625" style="183" customWidth="1"/>
    <col min="1037" max="1272" width="8.6640625" style="183"/>
    <col min="1273" max="1273" width="34.77734375" style="183" customWidth="1"/>
    <col min="1274" max="1274" width="10.77734375" style="183" customWidth="1"/>
    <col min="1275" max="1275" width="11.33203125" style="183" customWidth="1"/>
    <col min="1276" max="1276" width="12.21875" style="183" customWidth="1"/>
    <col min="1277" max="1277" width="13" style="183" customWidth="1"/>
    <col min="1278" max="1278" width="12.6640625" style="183" customWidth="1"/>
    <col min="1279" max="1279" width="14.21875" style="183" customWidth="1"/>
    <col min="1280" max="1281" width="13.33203125" style="183" customWidth="1"/>
    <col min="1282" max="1282" width="13.88671875" style="183" customWidth="1"/>
    <col min="1283" max="1291" width="9.6640625" style="183" customWidth="1"/>
    <col min="1292" max="1292" width="12.6640625" style="183" customWidth="1"/>
    <col min="1293" max="1528" width="8.6640625" style="183"/>
    <col min="1529" max="1529" width="34.77734375" style="183" customWidth="1"/>
    <col min="1530" max="1530" width="10.77734375" style="183" customWidth="1"/>
    <col min="1531" max="1531" width="11.33203125" style="183" customWidth="1"/>
    <col min="1532" max="1532" width="12.21875" style="183" customWidth="1"/>
    <col min="1533" max="1533" width="13" style="183" customWidth="1"/>
    <col min="1534" max="1534" width="12.6640625" style="183" customWidth="1"/>
    <col min="1535" max="1535" width="14.21875" style="183" customWidth="1"/>
    <col min="1536" max="1537" width="13.33203125" style="183" customWidth="1"/>
    <col min="1538" max="1538" width="13.88671875" style="183" customWidth="1"/>
    <col min="1539" max="1547" width="9.6640625" style="183" customWidth="1"/>
    <col min="1548" max="1548" width="12.6640625" style="183" customWidth="1"/>
    <col min="1549" max="1784" width="8.6640625" style="183"/>
    <col min="1785" max="1785" width="34.77734375" style="183" customWidth="1"/>
    <col min="1786" max="1786" width="10.77734375" style="183" customWidth="1"/>
    <col min="1787" max="1787" width="11.33203125" style="183" customWidth="1"/>
    <col min="1788" max="1788" width="12.21875" style="183" customWidth="1"/>
    <col min="1789" max="1789" width="13" style="183" customWidth="1"/>
    <col min="1790" max="1790" width="12.6640625" style="183" customWidth="1"/>
    <col min="1791" max="1791" width="14.21875" style="183" customWidth="1"/>
    <col min="1792" max="1793" width="13.33203125" style="183" customWidth="1"/>
    <col min="1794" max="1794" width="13.88671875" style="183" customWidth="1"/>
    <col min="1795" max="1803" width="9.6640625" style="183" customWidth="1"/>
    <col min="1804" max="1804" width="12.6640625" style="183" customWidth="1"/>
    <col min="1805" max="2040" width="8.6640625" style="183"/>
    <col min="2041" max="2041" width="34.77734375" style="183" customWidth="1"/>
    <col min="2042" max="2042" width="10.77734375" style="183" customWidth="1"/>
    <col min="2043" max="2043" width="11.33203125" style="183" customWidth="1"/>
    <col min="2044" max="2044" width="12.21875" style="183" customWidth="1"/>
    <col min="2045" max="2045" width="13" style="183" customWidth="1"/>
    <col min="2046" max="2046" width="12.6640625" style="183" customWidth="1"/>
    <col min="2047" max="2047" width="14.21875" style="183" customWidth="1"/>
    <col min="2048" max="2049" width="13.33203125" style="183" customWidth="1"/>
    <col min="2050" max="2050" width="13.88671875" style="183" customWidth="1"/>
    <col min="2051" max="2059" width="9.6640625" style="183" customWidth="1"/>
    <col min="2060" max="2060" width="12.6640625" style="183" customWidth="1"/>
    <col min="2061" max="2296" width="8.6640625" style="183"/>
    <col min="2297" max="2297" width="34.77734375" style="183" customWidth="1"/>
    <col min="2298" max="2298" width="10.77734375" style="183" customWidth="1"/>
    <col min="2299" max="2299" width="11.33203125" style="183" customWidth="1"/>
    <col min="2300" max="2300" width="12.21875" style="183" customWidth="1"/>
    <col min="2301" max="2301" width="13" style="183" customWidth="1"/>
    <col min="2302" max="2302" width="12.6640625" style="183" customWidth="1"/>
    <col min="2303" max="2303" width="14.21875" style="183" customWidth="1"/>
    <col min="2304" max="2305" width="13.33203125" style="183" customWidth="1"/>
    <col min="2306" max="2306" width="13.88671875" style="183" customWidth="1"/>
    <col min="2307" max="2315" width="9.6640625" style="183" customWidth="1"/>
    <col min="2316" max="2316" width="12.6640625" style="183" customWidth="1"/>
    <col min="2317" max="2552" width="8.6640625" style="183"/>
    <col min="2553" max="2553" width="34.77734375" style="183" customWidth="1"/>
    <col min="2554" max="2554" width="10.77734375" style="183" customWidth="1"/>
    <col min="2555" max="2555" width="11.33203125" style="183" customWidth="1"/>
    <col min="2556" max="2556" width="12.21875" style="183" customWidth="1"/>
    <col min="2557" max="2557" width="13" style="183" customWidth="1"/>
    <col min="2558" max="2558" width="12.6640625" style="183" customWidth="1"/>
    <col min="2559" max="2559" width="14.21875" style="183" customWidth="1"/>
    <col min="2560" max="2561" width="13.33203125" style="183" customWidth="1"/>
    <col min="2562" max="2562" width="13.88671875" style="183" customWidth="1"/>
    <col min="2563" max="2571" width="9.6640625" style="183" customWidth="1"/>
    <col min="2572" max="2572" width="12.6640625" style="183" customWidth="1"/>
    <col min="2573" max="2808" width="8.6640625" style="183"/>
    <col min="2809" max="2809" width="34.77734375" style="183" customWidth="1"/>
    <col min="2810" max="2810" width="10.77734375" style="183" customWidth="1"/>
    <col min="2811" max="2811" width="11.33203125" style="183" customWidth="1"/>
    <col min="2812" max="2812" width="12.21875" style="183" customWidth="1"/>
    <col min="2813" max="2813" width="13" style="183" customWidth="1"/>
    <col min="2814" max="2814" width="12.6640625" style="183" customWidth="1"/>
    <col min="2815" max="2815" width="14.21875" style="183" customWidth="1"/>
    <col min="2816" max="2817" width="13.33203125" style="183" customWidth="1"/>
    <col min="2818" max="2818" width="13.88671875" style="183" customWidth="1"/>
    <col min="2819" max="2827" width="9.6640625" style="183" customWidth="1"/>
    <col min="2828" max="2828" width="12.6640625" style="183" customWidth="1"/>
    <col min="2829" max="3064" width="8.6640625" style="183"/>
    <col min="3065" max="3065" width="34.77734375" style="183" customWidth="1"/>
    <col min="3066" max="3066" width="10.77734375" style="183" customWidth="1"/>
    <col min="3067" max="3067" width="11.33203125" style="183" customWidth="1"/>
    <col min="3068" max="3068" width="12.21875" style="183" customWidth="1"/>
    <col min="3069" max="3069" width="13" style="183" customWidth="1"/>
    <col min="3070" max="3070" width="12.6640625" style="183" customWidth="1"/>
    <col min="3071" max="3071" width="14.21875" style="183" customWidth="1"/>
    <col min="3072" max="3073" width="13.33203125" style="183" customWidth="1"/>
    <col min="3074" max="3074" width="13.88671875" style="183" customWidth="1"/>
    <col min="3075" max="3083" width="9.6640625" style="183" customWidth="1"/>
    <col min="3084" max="3084" width="12.6640625" style="183" customWidth="1"/>
    <col min="3085" max="3320" width="8.6640625" style="183"/>
    <col min="3321" max="3321" width="34.77734375" style="183" customWidth="1"/>
    <col min="3322" max="3322" width="10.77734375" style="183" customWidth="1"/>
    <col min="3323" max="3323" width="11.33203125" style="183" customWidth="1"/>
    <col min="3324" max="3324" width="12.21875" style="183" customWidth="1"/>
    <col min="3325" max="3325" width="13" style="183" customWidth="1"/>
    <col min="3326" max="3326" width="12.6640625" style="183" customWidth="1"/>
    <col min="3327" max="3327" width="14.21875" style="183" customWidth="1"/>
    <col min="3328" max="3329" width="13.33203125" style="183" customWidth="1"/>
    <col min="3330" max="3330" width="13.88671875" style="183" customWidth="1"/>
    <col min="3331" max="3339" width="9.6640625" style="183" customWidth="1"/>
    <col min="3340" max="3340" width="12.6640625" style="183" customWidth="1"/>
    <col min="3341" max="3576" width="8.6640625" style="183"/>
    <col min="3577" max="3577" width="34.77734375" style="183" customWidth="1"/>
    <col min="3578" max="3578" width="10.77734375" style="183" customWidth="1"/>
    <col min="3579" max="3579" width="11.33203125" style="183" customWidth="1"/>
    <col min="3580" max="3580" width="12.21875" style="183" customWidth="1"/>
    <col min="3581" max="3581" width="13" style="183" customWidth="1"/>
    <col min="3582" max="3582" width="12.6640625" style="183" customWidth="1"/>
    <col min="3583" max="3583" width="14.21875" style="183" customWidth="1"/>
    <col min="3584" max="3585" width="13.33203125" style="183" customWidth="1"/>
    <col min="3586" max="3586" width="13.88671875" style="183" customWidth="1"/>
    <col min="3587" max="3595" width="9.6640625" style="183" customWidth="1"/>
    <col min="3596" max="3596" width="12.6640625" style="183" customWidth="1"/>
    <col min="3597" max="3832" width="8.6640625" style="183"/>
    <col min="3833" max="3833" width="34.77734375" style="183" customWidth="1"/>
    <col min="3834" max="3834" width="10.77734375" style="183" customWidth="1"/>
    <col min="3835" max="3835" width="11.33203125" style="183" customWidth="1"/>
    <col min="3836" max="3836" width="12.21875" style="183" customWidth="1"/>
    <col min="3837" max="3837" width="13" style="183" customWidth="1"/>
    <col min="3838" max="3838" width="12.6640625" style="183" customWidth="1"/>
    <col min="3839" max="3839" width="14.21875" style="183" customWidth="1"/>
    <col min="3840" max="3841" width="13.33203125" style="183" customWidth="1"/>
    <col min="3842" max="3842" width="13.88671875" style="183" customWidth="1"/>
    <col min="3843" max="3851" width="9.6640625" style="183" customWidth="1"/>
    <col min="3852" max="3852" width="12.6640625" style="183" customWidth="1"/>
    <col min="3853" max="4088" width="8.6640625" style="183"/>
    <col min="4089" max="4089" width="34.77734375" style="183" customWidth="1"/>
    <col min="4090" max="4090" width="10.77734375" style="183" customWidth="1"/>
    <col min="4091" max="4091" width="11.33203125" style="183" customWidth="1"/>
    <col min="4092" max="4092" width="12.21875" style="183" customWidth="1"/>
    <col min="4093" max="4093" width="13" style="183" customWidth="1"/>
    <col min="4094" max="4094" width="12.6640625" style="183" customWidth="1"/>
    <col min="4095" max="4095" width="14.21875" style="183" customWidth="1"/>
    <col min="4096" max="4097" width="13.33203125" style="183" customWidth="1"/>
    <col min="4098" max="4098" width="13.88671875" style="183" customWidth="1"/>
    <col min="4099" max="4107" width="9.6640625" style="183" customWidth="1"/>
    <col min="4108" max="4108" width="12.6640625" style="183" customWidth="1"/>
    <col min="4109" max="4344" width="8.6640625" style="183"/>
    <col min="4345" max="4345" width="34.77734375" style="183" customWidth="1"/>
    <col min="4346" max="4346" width="10.77734375" style="183" customWidth="1"/>
    <col min="4347" max="4347" width="11.33203125" style="183" customWidth="1"/>
    <col min="4348" max="4348" width="12.21875" style="183" customWidth="1"/>
    <col min="4349" max="4349" width="13" style="183" customWidth="1"/>
    <col min="4350" max="4350" width="12.6640625" style="183" customWidth="1"/>
    <col min="4351" max="4351" width="14.21875" style="183" customWidth="1"/>
    <col min="4352" max="4353" width="13.33203125" style="183" customWidth="1"/>
    <col min="4354" max="4354" width="13.88671875" style="183" customWidth="1"/>
    <col min="4355" max="4363" width="9.6640625" style="183" customWidth="1"/>
    <col min="4364" max="4364" width="12.6640625" style="183" customWidth="1"/>
    <col min="4365" max="4600" width="8.6640625" style="183"/>
    <col min="4601" max="4601" width="34.77734375" style="183" customWidth="1"/>
    <col min="4602" max="4602" width="10.77734375" style="183" customWidth="1"/>
    <col min="4603" max="4603" width="11.33203125" style="183" customWidth="1"/>
    <col min="4604" max="4604" width="12.21875" style="183" customWidth="1"/>
    <col min="4605" max="4605" width="13" style="183" customWidth="1"/>
    <col min="4606" max="4606" width="12.6640625" style="183" customWidth="1"/>
    <col min="4607" max="4607" width="14.21875" style="183" customWidth="1"/>
    <col min="4608" max="4609" width="13.33203125" style="183" customWidth="1"/>
    <col min="4610" max="4610" width="13.88671875" style="183" customWidth="1"/>
    <col min="4611" max="4619" width="9.6640625" style="183" customWidth="1"/>
    <col min="4620" max="4620" width="12.6640625" style="183" customWidth="1"/>
    <col min="4621" max="4856" width="8.6640625" style="183"/>
    <col min="4857" max="4857" width="34.77734375" style="183" customWidth="1"/>
    <col min="4858" max="4858" width="10.77734375" style="183" customWidth="1"/>
    <col min="4859" max="4859" width="11.33203125" style="183" customWidth="1"/>
    <col min="4860" max="4860" width="12.21875" style="183" customWidth="1"/>
    <col min="4861" max="4861" width="13" style="183" customWidth="1"/>
    <col min="4862" max="4862" width="12.6640625" style="183" customWidth="1"/>
    <col min="4863" max="4863" width="14.21875" style="183" customWidth="1"/>
    <col min="4864" max="4865" width="13.33203125" style="183" customWidth="1"/>
    <col min="4866" max="4866" width="13.88671875" style="183" customWidth="1"/>
    <col min="4867" max="4875" width="9.6640625" style="183" customWidth="1"/>
    <col min="4876" max="4876" width="12.6640625" style="183" customWidth="1"/>
    <col min="4877" max="5112" width="8.6640625" style="183"/>
    <col min="5113" max="5113" width="34.77734375" style="183" customWidth="1"/>
    <col min="5114" max="5114" width="10.77734375" style="183" customWidth="1"/>
    <col min="5115" max="5115" width="11.33203125" style="183" customWidth="1"/>
    <col min="5116" max="5116" width="12.21875" style="183" customWidth="1"/>
    <col min="5117" max="5117" width="13" style="183" customWidth="1"/>
    <col min="5118" max="5118" width="12.6640625" style="183" customWidth="1"/>
    <col min="5119" max="5119" width="14.21875" style="183" customWidth="1"/>
    <col min="5120" max="5121" width="13.33203125" style="183" customWidth="1"/>
    <col min="5122" max="5122" width="13.88671875" style="183" customWidth="1"/>
    <col min="5123" max="5131" width="9.6640625" style="183" customWidth="1"/>
    <col min="5132" max="5132" width="12.6640625" style="183" customWidth="1"/>
    <col min="5133" max="5368" width="8.6640625" style="183"/>
    <col min="5369" max="5369" width="34.77734375" style="183" customWidth="1"/>
    <col min="5370" max="5370" width="10.77734375" style="183" customWidth="1"/>
    <col min="5371" max="5371" width="11.33203125" style="183" customWidth="1"/>
    <col min="5372" max="5372" width="12.21875" style="183" customWidth="1"/>
    <col min="5373" max="5373" width="13" style="183" customWidth="1"/>
    <col min="5374" max="5374" width="12.6640625" style="183" customWidth="1"/>
    <col min="5375" max="5375" width="14.21875" style="183" customWidth="1"/>
    <col min="5376" max="5377" width="13.33203125" style="183" customWidth="1"/>
    <col min="5378" max="5378" width="13.88671875" style="183" customWidth="1"/>
    <col min="5379" max="5387" width="9.6640625" style="183" customWidth="1"/>
    <col min="5388" max="5388" width="12.6640625" style="183" customWidth="1"/>
    <col min="5389" max="5624" width="8.6640625" style="183"/>
    <col min="5625" max="5625" width="34.77734375" style="183" customWidth="1"/>
    <col min="5626" max="5626" width="10.77734375" style="183" customWidth="1"/>
    <col min="5627" max="5627" width="11.33203125" style="183" customWidth="1"/>
    <col min="5628" max="5628" width="12.21875" style="183" customWidth="1"/>
    <col min="5629" max="5629" width="13" style="183" customWidth="1"/>
    <col min="5630" max="5630" width="12.6640625" style="183" customWidth="1"/>
    <col min="5631" max="5631" width="14.21875" style="183" customWidth="1"/>
    <col min="5632" max="5633" width="13.33203125" style="183" customWidth="1"/>
    <col min="5634" max="5634" width="13.88671875" style="183" customWidth="1"/>
    <col min="5635" max="5643" width="9.6640625" style="183" customWidth="1"/>
    <col min="5644" max="5644" width="12.6640625" style="183" customWidth="1"/>
    <col min="5645" max="5880" width="8.6640625" style="183"/>
    <col min="5881" max="5881" width="34.77734375" style="183" customWidth="1"/>
    <col min="5882" max="5882" width="10.77734375" style="183" customWidth="1"/>
    <col min="5883" max="5883" width="11.33203125" style="183" customWidth="1"/>
    <col min="5884" max="5884" width="12.21875" style="183" customWidth="1"/>
    <col min="5885" max="5885" width="13" style="183" customWidth="1"/>
    <col min="5886" max="5886" width="12.6640625" style="183" customWidth="1"/>
    <col min="5887" max="5887" width="14.21875" style="183" customWidth="1"/>
    <col min="5888" max="5889" width="13.33203125" style="183" customWidth="1"/>
    <col min="5890" max="5890" width="13.88671875" style="183" customWidth="1"/>
    <col min="5891" max="5899" width="9.6640625" style="183" customWidth="1"/>
    <col min="5900" max="5900" width="12.6640625" style="183" customWidth="1"/>
    <col min="5901" max="6136" width="8.6640625" style="183"/>
    <col min="6137" max="6137" width="34.77734375" style="183" customWidth="1"/>
    <col min="6138" max="6138" width="10.77734375" style="183" customWidth="1"/>
    <col min="6139" max="6139" width="11.33203125" style="183" customWidth="1"/>
    <col min="6140" max="6140" width="12.21875" style="183" customWidth="1"/>
    <col min="6141" max="6141" width="13" style="183" customWidth="1"/>
    <col min="6142" max="6142" width="12.6640625" style="183" customWidth="1"/>
    <col min="6143" max="6143" width="14.21875" style="183" customWidth="1"/>
    <col min="6144" max="6145" width="13.33203125" style="183" customWidth="1"/>
    <col min="6146" max="6146" width="13.88671875" style="183" customWidth="1"/>
    <col min="6147" max="6155" width="9.6640625" style="183" customWidth="1"/>
    <col min="6156" max="6156" width="12.6640625" style="183" customWidth="1"/>
    <col min="6157" max="6392" width="8.6640625" style="183"/>
    <col min="6393" max="6393" width="34.77734375" style="183" customWidth="1"/>
    <col min="6394" max="6394" width="10.77734375" style="183" customWidth="1"/>
    <col min="6395" max="6395" width="11.33203125" style="183" customWidth="1"/>
    <col min="6396" max="6396" width="12.21875" style="183" customWidth="1"/>
    <col min="6397" max="6397" width="13" style="183" customWidth="1"/>
    <col min="6398" max="6398" width="12.6640625" style="183" customWidth="1"/>
    <col min="6399" max="6399" width="14.21875" style="183" customWidth="1"/>
    <col min="6400" max="6401" width="13.33203125" style="183" customWidth="1"/>
    <col min="6402" max="6402" width="13.88671875" style="183" customWidth="1"/>
    <col min="6403" max="6411" width="9.6640625" style="183" customWidth="1"/>
    <col min="6412" max="6412" width="12.6640625" style="183" customWidth="1"/>
    <col min="6413" max="6648" width="8.6640625" style="183"/>
    <col min="6649" max="6649" width="34.77734375" style="183" customWidth="1"/>
    <col min="6650" max="6650" width="10.77734375" style="183" customWidth="1"/>
    <col min="6651" max="6651" width="11.33203125" style="183" customWidth="1"/>
    <col min="6652" max="6652" width="12.21875" style="183" customWidth="1"/>
    <col min="6653" max="6653" width="13" style="183" customWidth="1"/>
    <col min="6654" max="6654" width="12.6640625" style="183" customWidth="1"/>
    <col min="6655" max="6655" width="14.21875" style="183" customWidth="1"/>
    <col min="6656" max="6657" width="13.33203125" style="183" customWidth="1"/>
    <col min="6658" max="6658" width="13.88671875" style="183" customWidth="1"/>
    <col min="6659" max="6667" width="9.6640625" style="183" customWidth="1"/>
    <col min="6668" max="6668" width="12.6640625" style="183" customWidth="1"/>
    <col min="6669" max="6904" width="8.6640625" style="183"/>
    <col min="6905" max="6905" width="34.77734375" style="183" customWidth="1"/>
    <col min="6906" max="6906" width="10.77734375" style="183" customWidth="1"/>
    <col min="6907" max="6907" width="11.33203125" style="183" customWidth="1"/>
    <col min="6908" max="6908" width="12.21875" style="183" customWidth="1"/>
    <col min="6909" max="6909" width="13" style="183" customWidth="1"/>
    <col min="6910" max="6910" width="12.6640625" style="183" customWidth="1"/>
    <col min="6911" max="6911" width="14.21875" style="183" customWidth="1"/>
    <col min="6912" max="6913" width="13.33203125" style="183" customWidth="1"/>
    <col min="6914" max="6914" width="13.88671875" style="183" customWidth="1"/>
    <col min="6915" max="6923" width="9.6640625" style="183" customWidth="1"/>
    <col min="6924" max="6924" width="12.6640625" style="183" customWidth="1"/>
    <col min="6925" max="7160" width="8.6640625" style="183"/>
    <col min="7161" max="7161" width="34.77734375" style="183" customWidth="1"/>
    <col min="7162" max="7162" width="10.77734375" style="183" customWidth="1"/>
    <col min="7163" max="7163" width="11.33203125" style="183" customWidth="1"/>
    <col min="7164" max="7164" width="12.21875" style="183" customWidth="1"/>
    <col min="7165" max="7165" width="13" style="183" customWidth="1"/>
    <col min="7166" max="7166" width="12.6640625" style="183" customWidth="1"/>
    <col min="7167" max="7167" width="14.21875" style="183" customWidth="1"/>
    <col min="7168" max="7169" width="13.33203125" style="183" customWidth="1"/>
    <col min="7170" max="7170" width="13.88671875" style="183" customWidth="1"/>
    <col min="7171" max="7179" width="9.6640625" style="183" customWidth="1"/>
    <col min="7180" max="7180" width="12.6640625" style="183" customWidth="1"/>
    <col min="7181" max="7416" width="8.6640625" style="183"/>
    <col min="7417" max="7417" width="34.77734375" style="183" customWidth="1"/>
    <col min="7418" max="7418" width="10.77734375" style="183" customWidth="1"/>
    <col min="7419" max="7419" width="11.33203125" style="183" customWidth="1"/>
    <col min="7420" max="7420" width="12.21875" style="183" customWidth="1"/>
    <col min="7421" max="7421" width="13" style="183" customWidth="1"/>
    <col min="7422" max="7422" width="12.6640625" style="183" customWidth="1"/>
    <col min="7423" max="7423" width="14.21875" style="183" customWidth="1"/>
    <col min="7424" max="7425" width="13.33203125" style="183" customWidth="1"/>
    <col min="7426" max="7426" width="13.88671875" style="183" customWidth="1"/>
    <col min="7427" max="7435" width="9.6640625" style="183" customWidth="1"/>
    <col min="7436" max="7436" width="12.6640625" style="183" customWidth="1"/>
    <col min="7437" max="7672" width="8.6640625" style="183"/>
    <col min="7673" max="7673" width="34.77734375" style="183" customWidth="1"/>
    <col min="7674" max="7674" width="10.77734375" style="183" customWidth="1"/>
    <col min="7675" max="7675" width="11.33203125" style="183" customWidth="1"/>
    <col min="7676" max="7676" width="12.21875" style="183" customWidth="1"/>
    <col min="7677" max="7677" width="13" style="183" customWidth="1"/>
    <col min="7678" max="7678" width="12.6640625" style="183" customWidth="1"/>
    <col min="7679" max="7679" width="14.21875" style="183" customWidth="1"/>
    <col min="7680" max="7681" width="13.33203125" style="183" customWidth="1"/>
    <col min="7682" max="7682" width="13.88671875" style="183" customWidth="1"/>
    <col min="7683" max="7691" width="9.6640625" style="183" customWidth="1"/>
    <col min="7692" max="7692" width="12.6640625" style="183" customWidth="1"/>
    <col min="7693" max="7928" width="8.6640625" style="183"/>
    <col min="7929" max="7929" width="34.77734375" style="183" customWidth="1"/>
    <col min="7930" max="7930" width="10.77734375" style="183" customWidth="1"/>
    <col min="7931" max="7931" width="11.33203125" style="183" customWidth="1"/>
    <col min="7932" max="7932" width="12.21875" style="183" customWidth="1"/>
    <col min="7933" max="7933" width="13" style="183" customWidth="1"/>
    <col min="7934" max="7934" width="12.6640625" style="183" customWidth="1"/>
    <col min="7935" max="7935" width="14.21875" style="183" customWidth="1"/>
    <col min="7936" max="7937" width="13.33203125" style="183" customWidth="1"/>
    <col min="7938" max="7938" width="13.88671875" style="183" customWidth="1"/>
    <col min="7939" max="7947" width="9.6640625" style="183" customWidth="1"/>
    <col min="7948" max="7948" width="12.6640625" style="183" customWidth="1"/>
    <col min="7949" max="8184" width="8.6640625" style="183"/>
    <col min="8185" max="8185" width="34.77734375" style="183" customWidth="1"/>
    <col min="8186" max="8186" width="10.77734375" style="183" customWidth="1"/>
    <col min="8187" max="8187" width="11.33203125" style="183" customWidth="1"/>
    <col min="8188" max="8188" width="12.21875" style="183" customWidth="1"/>
    <col min="8189" max="8189" width="13" style="183" customWidth="1"/>
    <col min="8190" max="8190" width="12.6640625" style="183" customWidth="1"/>
    <col min="8191" max="8191" width="14.21875" style="183" customWidth="1"/>
    <col min="8192" max="8193" width="13.33203125" style="183" customWidth="1"/>
    <col min="8194" max="8194" width="13.88671875" style="183" customWidth="1"/>
    <col min="8195" max="8203" width="9.6640625" style="183" customWidth="1"/>
    <col min="8204" max="8204" width="12.6640625" style="183" customWidth="1"/>
    <col min="8205" max="8440" width="8.6640625" style="183"/>
    <col min="8441" max="8441" width="34.77734375" style="183" customWidth="1"/>
    <col min="8442" max="8442" width="10.77734375" style="183" customWidth="1"/>
    <col min="8443" max="8443" width="11.33203125" style="183" customWidth="1"/>
    <col min="8444" max="8444" width="12.21875" style="183" customWidth="1"/>
    <col min="8445" max="8445" width="13" style="183" customWidth="1"/>
    <col min="8446" max="8446" width="12.6640625" style="183" customWidth="1"/>
    <col min="8447" max="8447" width="14.21875" style="183" customWidth="1"/>
    <col min="8448" max="8449" width="13.33203125" style="183" customWidth="1"/>
    <col min="8450" max="8450" width="13.88671875" style="183" customWidth="1"/>
    <col min="8451" max="8459" width="9.6640625" style="183" customWidth="1"/>
    <col min="8460" max="8460" width="12.6640625" style="183" customWidth="1"/>
    <col min="8461" max="8696" width="8.6640625" style="183"/>
    <col min="8697" max="8697" width="34.77734375" style="183" customWidth="1"/>
    <col min="8698" max="8698" width="10.77734375" style="183" customWidth="1"/>
    <col min="8699" max="8699" width="11.33203125" style="183" customWidth="1"/>
    <col min="8700" max="8700" width="12.21875" style="183" customWidth="1"/>
    <col min="8701" max="8701" width="13" style="183" customWidth="1"/>
    <col min="8702" max="8702" width="12.6640625" style="183" customWidth="1"/>
    <col min="8703" max="8703" width="14.21875" style="183" customWidth="1"/>
    <col min="8704" max="8705" width="13.33203125" style="183" customWidth="1"/>
    <col min="8706" max="8706" width="13.88671875" style="183" customWidth="1"/>
    <col min="8707" max="8715" width="9.6640625" style="183" customWidth="1"/>
    <col min="8716" max="8716" width="12.6640625" style="183" customWidth="1"/>
    <col min="8717" max="8952" width="8.6640625" style="183"/>
    <col min="8953" max="8953" width="34.77734375" style="183" customWidth="1"/>
    <col min="8954" max="8954" width="10.77734375" style="183" customWidth="1"/>
    <col min="8955" max="8955" width="11.33203125" style="183" customWidth="1"/>
    <col min="8956" max="8956" width="12.21875" style="183" customWidth="1"/>
    <col min="8957" max="8957" width="13" style="183" customWidth="1"/>
    <col min="8958" max="8958" width="12.6640625" style="183" customWidth="1"/>
    <col min="8959" max="8959" width="14.21875" style="183" customWidth="1"/>
    <col min="8960" max="8961" width="13.33203125" style="183" customWidth="1"/>
    <col min="8962" max="8962" width="13.88671875" style="183" customWidth="1"/>
    <col min="8963" max="8971" width="9.6640625" style="183" customWidth="1"/>
    <col min="8972" max="8972" width="12.6640625" style="183" customWidth="1"/>
    <col min="8973" max="9208" width="8.6640625" style="183"/>
    <col min="9209" max="9209" width="34.77734375" style="183" customWidth="1"/>
    <col min="9210" max="9210" width="10.77734375" style="183" customWidth="1"/>
    <col min="9211" max="9211" width="11.33203125" style="183" customWidth="1"/>
    <col min="9212" max="9212" width="12.21875" style="183" customWidth="1"/>
    <col min="9213" max="9213" width="13" style="183" customWidth="1"/>
    <col min="9214" max="9214" width="12.6640625" style="183" customWidth="1"/>
    <col min="9215" max="9215" width="14.21875" style="183" customWidth="1"/>
    <col min="9216" max="9217" width="13.33203125" style="183" customWidth="1"/>
    <col min="9218" max="9218" width="13.88671875" style="183" customWidth="1"/>
    <col min="9219" max="9227" width="9.6640625" style="183" customWidth="1"/>
    <col min="9228" max="9228" width="12.6640625" style="183" customWidth="1"/>
    <col min="9229" max="9464" width="8.6640625" style="183"/>
    <col min="9465" max="9465" width="34.77734375" style="183" customWidth="1"/>
    <col min="9466" max="9466" width="10.77734375" style="183" customWidth="1"/>
    <col min="9467" max="9467" width="11.33203125" style="183" customWidth="1"/>
    <col min="9468" max="9468" width="12.21875" style="183" customWidth="1"/>
    <col min="9469" max="9469" width="13" style="183" customWidth="1"/>
    <col min="9470" max="9470" width="12.6640625" style="183" customWidth="1"/>
    <col min="9471" max="9471" width="14.21875" style="183" customWidth="1"/>
    <col min="9472" max="9473" width="13.33203125" style="183" customWidth="1"/>
    <col min="9474" max="9474" width="13.88671875" style="183" customWidth="1"/>
    <col min="9475" max="9483" width="9.6640625" style="183" customWidth="1"/>
    <col min="9484" max="9484" width="12.6640625" style="183" customWidth="1"/>
    <col min="9485" max="9720" width="8.6640625" style="183"/>
    <col min="9721" max="9721" width="34.77734375" style="183" customWidth="1"/>
    <col min="9722" max="9722" width="10.77734375" style="183" customWidth="1"/>
    <col min="9723" max="9723" width="11.33203125" style="183" customWidth="1"/>
    <col min="9724" max="9724" width="12.21875" style="183" customWidth="1"/>
    <col min="9725" max="9725" width="13" style="183" customWidth="1"/>
    <col min="9726" max="9726" width="12.6640625" style="183" customWidth="1"/>
    <col min="9727" max="9727" width="14.21875" style="183" customWidth="1"/>
    <col min="9728" max="9729" width="13.33203125" style="183" customWidth="1"/>
    <col min="9730" max="9730" width="13.88671875" style="183" customWidth="1"/>
    <col min="9731" max="9739" width="9.6640625" style="183" customWidth="1"/>
    <col min="9740" max="9740" width="12.6640625" style="183" customWidth="1"/>
    <col min="9741" max="9976" width="8.6640625" style="183"/>
    <col min="9977" max="9977" width="34.77734375" style="183" customWidth="1"/>
    <col min="9978" max="9978" width="10.77734375" style="183" customWidth="1"/>
    <col min="9979" max="9979" width="11.33203125" style="183" customWidth="1"/>
    <col min="9980" max="9980" width="12.21875" style="183" customWidth="1"/>
    <col min="9981" max="9981" width="13" style="183" customWidth="1"/>
    <col min="9982" max="9982" width="12.6640625" style="183" customWidth="1"/>
    <col min="9983" max="9983" width="14.21875" style="183" customWidth="1"/>
    <col min="9984" max="9985" width="13.33203125" style="183" customWidth="1"/>
    <col min="9986" max="9986" width="13.88671875" style="183" customWidth="1"/>
    <col min="9987" max="9995" width="9.6640625" style="183" customWidth="1"/>
    <col min="9996" max="9996" width="12.6640625" style="183" customWidth="1"/>
    <col min="9997" max="10232" width="8.6640625" style="183"/>
    <col min="10233" max="10233" width="34.77734375" style="183" customWidth="1"/>
    <col min="10234" max="10234" width="10.77734375" style="183" customWidth="1"/>
    <col min="10235" max="10235" width="11.33203125" style="183" customWidth="1"/>
    <col min="10236" max="10236" width="12.21875" style="183" customWidth="1"/>
    <col min="10237" max="10237" width="13" style="183" customWidth="1"/>
    <col min="10238" max="10238" width="12.6640625" style="183" customWidth="1"/>
    <col min="10239" max="10239" width="14.21875" style="183" customWidth="1"/>
    <col min="10240" max="10241" width="13.33203125" style="183" customWidth="1"/>
    <col min="10242" max="10242" width="13.88671875" style="183" customWidth="1"/>
    <col min="10243" max="10251" width="9.6640625" style="183" customWidth="1"/>
    <col min="10252" max="10252" width="12.6640625" style="183" customWidth="1"/>
    <col min="10253" max="10488" width="8.6640625" style="183"/>
    <col min="10489" max="10489" width="34.77734375" style="183" customWidth="1"/>
    <col min="10490" max="10490" width="10.77734375" style="183" customWidth="1"/>
    <col min="10491" max="10491" width="11.33203125" style="183" customWidth="1"/>
    <col min="10492" max="10492" width="12.21875" style="183" customWidth="1"/>
    <col min="10493" max="10493" width="13" style="183" customWidth="1"/>
    <col min="10494" max="10494" width="12.6640625" style="183" customWidth="1"/>
    <col min="10495" max="10495" width="14.21875" style="183" customWidth="1"/>
    <col min="10496" max="10497" width="13.33203125" style="183" customWidth="1"/>
    <col min="10498" max="10498" width="13.88671875" style="183" customWidth="1"/>
    <col min="10499" max="10507" width="9.6640625" style="183" customWidth="1"/>
    <col min="10508" max="10508" width="12.6640625" style="183" customWidth="1"/>
    <col min="10509" max="10744" width="8.6640625" style="183"/>
    <col min="10745" max="10745" width="34.77734375" style="183" customWidth="1"/>
    <col min="10746" max="10746" width="10.77734375" style="183" customWidth="1"/>
    <col min="10747" max="10747" width="11.33203125" style="183" customWidth="1"/>
    <col min="10748" max="10748" width="12.21875" style="183" customWidth="1"/>
    <col min="10749" max="10749" width="13" style="183" customWidth="1"/>
    <col min="10750" max="10750" width="12.6640625" style="183" customWidth="1"/>
    <col min="10751" max="10751" width="14.21875" style="183" customWidth="1"/>
    <col min="10752" max="10753" width="13.33203125" style="183" customWidth="1"/>
    <col min="10754" max="10754" width="13.88671875" style="183" customWidth="1"/>
    <col min="10755" max="10763" width="9.6640625" style="183" customWidth="1"/>
    <col min="10764" max="10764" width="12.6640625" style="183" customWidth="1"/>
    <col min="10765" max="11000" width="8.6640625" style="183"/>
    <col min="11001" max="11001" width="34.77734375" style="183" customWidth="1"/>
    <col min="11002" max="11002" width="10.77734375" style="183" customWidth="1"/>
    <col min="11003" max="11003" width="11.33203125" style="183" customWidth="1"/>
    <col min="11004" max="11004" width="12.21875" style="183" customWidth="1"/>
    <col min="11005" max="11005" width="13" style="183" customWidth="1"/>
    <col min="11006" max="11006" width="12.6640625" style="183" customWidth="1"/>
    <col min="11007" max="11007" width="14.21875" style="183" customWidth="1"/>
    <col min="11008" max="11009" width="13.33203125" style="183" customWidth="1"/>
    <col min="11010" max="11010" width="13.88671875" style="183" customWidth="1"/>
    <col min="11011" max="11019" width="9.6640625" style="183" customWidth="1"/>
    <col min="11020" max="11020" width="12.6640625" style="183" customWidth="1"/>
    <col min="11021" max="11256" width="8.6640625" style="183"/>
    <col min="11257" max="11257" width="34.77734375" style="183" customWidth="1"/>
    <col min="11258" max="11258" width="10.77734375" style="183" customWidth="1"/>
    <col min="11259" max="11259" width="11.33203125" style="183" customWidth="1"/>
    <col min="11260" max="11260" width="12.21875" style="183" customWidth="1"/>
    <col min="11261" max="11261" width="13" style="183" customWidth="1"/>
    <col min="11262" max="11262" width="12.6640625" style="183" customWidth="1"/>
    <col min="11263" max="11263" width="14.21875" style="183" customWidth="1"/>
    <col min="11264" max="11265" width="13.33203125" style="183" customWidth="1"/>
    <col min="11266" max="11266" width="13.88671875" style="183" customWidth="1"/>
    <col min="11267" max="11275" width="9.6640625" style="183" customWidth="1"/>
    <col min="11276" max="11276" width="12.6640625" style="183" customWidth="1"/>
    <col min="11277" max="11512" width="8.6640625" style="183"/>
    <col min="11513" max="11513" width="34.77734375" style="183" customWidth="1"/>
    <col min="11514" max="11514" width="10.77734375" style="183" customWidth="1"/>
    <col min="11515" max="11515" width="11.33203125" style="183" customWidth="1"/>
    <col min="11516" max="11516" width="12.21875" style="183" customWidth="1"/>
    <col min="11517" max="11517" width="13" style="183" customWidth="1"/>
    <col min="11518" max="11518" width="12.6640625" style="183" customWidth="1"/>
    <col min="11519" max="11519" width="14.21875" style="183" customWidth="1"/>
    <col min="11520" max="11521" width="13.33203125" style="183" customWidth="1"/>
    <col min="11522" max="11522" width="13.88671875" style="183" customWidth="1"/>
    <col min="11523" max="11531" width="9.6640625" style="183" customWidth="1"/>
    <col min="11532" max="11532" width="12.6640625" style="183" customWidth="1"/>
    <col min="11533" max="11768" width="8.6640625" style="183"/>
    <col min="11769" max="11769" width="34.77734375" style="183" customWidth="1"/>
    <col min="11770" max="11770" width="10.77734375" style="183" customWidth="1"/>
    <col min="11771" max="11771" width="11.33203125" style="183" customWidth="1"/>
    <col min="11772" max="11772" width="12.21875" style="183" customWidth="1"/>
    <col min="11773" max="11773" width="13" style="183" customWidth="1"/>
    <col min="11774" max="11774" width="12.6640625" style="183" customWidth="1"/>
    <col min="11775" max="11775" width="14.21875" style="183" customWidth="1"/>
    <col min="11776" max="11777" width="13.33203125" style="183" customWidth="1"/>
    <col min="11778" max="11778" width="13.88671875" style="183" customWidth="1"/>
    <col min="11779" max="11787" width="9.6640625" style="183" customWidth="1"/>
    <col min="11788" max="11788" width="12.6640625" style="183" customWidth="1"/>
    <col min="11789" max="12024" width="8.6640625" style="183"/>
    <col min="12025" max="12025" width="34.77734375" style="183" customWidth="1"/>
    <col min="12026" max="12026" width="10.77734375" style="183" customWidth="1"/>
    <col min="12027" max="12027" width="11.33203125" style="183" customWidth="1"/>
    <col min="12028" max="12028" width="12.21875" style="183" customWidth="1"/>
    <col min="12029" max="12029" width="13" style="183" customWidth="1"/>
    <col min="12030" max="12030" width="12.6640625" style="183" customWidth="1"/>
    <col min="12031" max="12031" width="14.21875" style="183" customWidth="1"/>
    <col min="12032" max="12033" width="13.33203125" style="183" customWidth="1"/>
    <col min="12034" max="12034" width="13.88671875" style="183" customWidth="1"/>
    <col min="12035" max="12043" width="9.6640625" style="183" customWidth="1"/>
    <col min="12044" max="12044" width="12.6640625" style="183" customWidth="1"/>
    <col min="12045" max="12280" width="8.6640625" style="183"/>
    <col min="12281" max="12281" width="34.77734375" style="183" customWidth="1"/>
    <col min="12282" max="12282" width="10.77734375" style="183" customWidth="1"/>
    <col min="12283" max="12283" width="11.33203125" style="183" customWidth="1"/>
    <col min="12284" max="12284" width="12.21875" style="183" customWidth="1"/>
    <col min="12285" max="12285" width="13" style="183" customWidth="1"/>
    <col min="12286" max="12286" width="12.6640625" style="183" customWidth="1"/>
    <col min="12287" max="12287" width="14.21875" style="183" customWidth="1"/>
    <col min="12288" max="12289" width="13.33203125" style="183" customWidth="1"/>
    <col min="12290" max="12290" width="13.88671875" style="183" customWidth="1"/>
    <col min="12291" max="12299" width="9.6640625" style="183" customWidth="1"/>
    <col min="12300" max="12300" width="12.6640625" style="183" customWidth="1"/>
    <col min="12301" max="12536" width="8.6640625" style="183"/>
    <col min="12537" max="12537" width="34.77734375" style="183" customWidth="1"/>
    <col min="12538" max="12538" width="10.77734375" style="183" customWidth="1"/>
    <col min="12539" max="12539" width="11.33203125" style="183" customWidth="1"/>
    <col min="12540" max="12540" width="12.21875" style="183" customWidth="1"/>
    <col min="12541" max="12541" width="13" style="183" customWidth="1"/>
    <col min="12542" max="12542" width="12.6640625" style="183" customWidth="1"/>
    <col min="12543" max="12543" width="14.21875" style="183" customWidth="1"/>
    <col min="12544" max="12545" width="13.33203125" style="183" customWidth="1"/>
    <col min="12546" max="12546" width="13.88671875" style="183" customWidth="1"/>
    <col min="12547" max="12555" width="9.6640625" style="183" customWidth="1"/>
    <col min="12556" max="12556" width="12.6640625" style="183" customWidth="1"/>
    <col min="12557" max="12792" width="8.6640625" style="183"/>
    <col min="12793" max="12793" width="34.77734375" style="183" customWidth="1"/>
    <col min="12794" max="12794" width="10.77734375" style="183" customWidth="1"/>
    <col min="12795" max="12795" width="11.33203125" style="183" customWidth="1"/>
    <col min="12796" max="12796" width="12.21875" style="183" customWidth="1"/>
    <col min="12797" max="12797" width="13" style="183" customWidth="1"/>
    <col min="12798" max="12798" width="12.6640625" style="183" customWidth="1"/>
    <col min="12799" max="12799" width="14.21875" style="183" customWidth="1"/>
    <col min="12800" max="12801" width="13.33203125" style="183" customWidth="1"/>
    <col min="12802" max="12802" width="13.88671875" style="183" customWidth="1"/>
    <col min="12803" max="12811" width="9.6640625" style="183" customWidth="1"/>
    <col min="12812" max="12812" width="12.6640625" style="183" customWidth="1"/>
    <col min="12813" max="13048" width="8.6640625" style="183"/>
    <col min="13049" max="13049" width="34.77734375" style="183" customWidth="1"/>
    <col min="13050" max="13050" width="10.77734375" style="183" customWidth="1"/>
    <col min="13051" max="13051" width="11.33203125" style="183" customWidth="1"/>
    <col min="13052" max="13052" width="12.21875" style="183" customWidth="1"/>
    <col min="13053" max="13053" width="13" style="183" customWidth="1"/>
    <col min="13054" max="13054" width="12.6640625" style="183" customWidth="1"/>
    <col min="13055" max="13055" width="14.21875" style="183" customWidth="1"/>
    <col min="13056" max="13057" width="13.33203125" style="183" customWidth="1"/>
    <col min="13058" max="13058" width="13.88671875" style="183" customWidth="1"/>
    <col min="13059" max="13067" width="9.6640625" style="183" customWidth="1"/>
    <col min="13068" max="13068" width="12.6640625" style="183" customWidth="1"/>
    <col min="13069" max="13304" width="8.6640625" style="183"/>
    <col min="13305" max="13305" width="34.77734375" style="183" customWidth="1"/>
    <col min="13306" max="13306" width="10.77734375" style="183" customWidth="1"/>
    <col min="13307" max="13307" width="11.33203125" style="183" customWidth="1"/>
    <col min="13308" max="13308" width="12.21875" style="183" customWidth="1"/>
    <col min="13309" max="13309" width="13" style="183" customWidth="1"/>
    <col min="13310" max="13310" width="12.6640625" style="183" customWidth="1"/>
    <col min="13311" max="13311" width="14.21875" style="183" customWidth="1"/>
    <col min="13312" max="13313" width="13.33203125" style="183" customWidth="1"/>
    <col min="13314" max="13314" width="13.88671875" style="183" customWidth="1"/>
    <col min="13315" max="13323" width="9.6640625" style="183" customWidth="1"/>
    <col min="13324" max="13324" width="12.6640625" style="183" customWidth="1"/>
    <col min="13325" max="13560" width="8.6640625" style="183"/>
    <col min="13561" max="13561" width="34.77734375" style="183" customWidth="1"/>
    <col min="13562" max="13562" width="10.77734375" style="183" customWidth="1"/>
    <col min="13563" max="13563" width="11.33203125" style="183" customWidth="1"/>
    <col min="13564" max="13564" width="12.21875" style="183" customWidth="1"/>
    <col min="13565" max="13565" width="13" style="183" customWidth="1"/>
    <col min="13566" max="13566" width="12.6640625" style="183" customWidth="1"/>
    <col min="13567" max="13567" width="14.21875" style="183" customWidth="1"/>
    <col min="13568" max="13569" width="13.33203125" style="183" customWidth="1"/>
    <col min="13570" max="13570" width="13.88671875" style="183" customWidth="1"/>
    <col min="13571" max="13579" width="9.6640625" style="183" customWidth="1"/>
    <col min="13580" max="13580" width="12.6640625" style="183" customWidth="1"/>
    <col min="13581" max="13816" width="8.6640625" style="183"/>
    <col min="13817" max="13817" width="34.77734375" style="183" customWidth="1"/>
    <col min="13818" max="13818" width="10.77734375" style="183" customWidth="1"/>
    <col min="13819" max="13819" width="11.33203125" style="183" customWidth="1"/>
    <col min="13820" max="13820" width="12.21875" style="183" customWidth="1"/>
    <col min="13821" max="13821" width="13" style="183" customWidth="1"/>
    <col min="13822" max="13822" width="12.6640625" style="183" customWidth="1"/>
    <col min="13823" max="13823" width="14.21875" style="183" customWidth="1"/>
    <col min="13824" max="13825" width="13.33203125" style="183" customWidth="1"/>
    <col min="13826" max="13826" width="13.88671875" style="183" customWidth="1"/>
    <col min="13827" max="13835" width="9.6640625" style="183" customWidth="1"/>
    <col min="13836" max="13836" width="12.6640625" style="183" customWidth="1"/>
    <col min="13837" max="14072" width="8.6640625" style="183"/>
    <col min="14073" max="14073" width="34.77734375" style="183" customWidth="1"/>
    <col min="14074" max="14074" width="10.77734375" style="183" customWidth="1"/>
    <col min="14075" max="14075" width="11.33203125" style="183" customWidth="1"/>
    <col min="14076" max="14076" width="12.21875" style="183" customWidth="1"/>
    <col min="14077" max="14077" width="13" style="183" customWidth="1"/>
    <col min="14078" max="14078" width="12.6640625" style="183" customWidth="1"/>
    <col min="14079" max="14079" width="14.21875" style="183" customWidth="1"/>
    <col min="14080" max="14081" width="13.33203125" style="183" customWidth="1"/>
    <col min="14082" max="14082" width="13.88671875" style="183" customWidth="1"/>
    <col min="14083" max="14091" width="9.6640625" style="183" customWidth="1"/>
    <col min="14092" max="14092" width="12.6640625" style="183" customWidth="1"/>
    <col min="14093" max="14328" width="8.6640625" style="183"/>
    <col min="14329" max="14329" width="34.77734375" style="183" customWidth="1"/>
    <col min="14330" max="14330" width="10.77734375" style="183" customWidth="1"/>
    <col min="14331" max="14331" width="11.33203125" style="183" customWidth="1"/>
    <col min="14332" max="14332" width="12.21875" style="183" customWidth="1"/>
    <col min="14333" max="14333" width="13" style="183" customWidth="1"/>
    <col min="14334" max="14334" width="12.6640625" style="183" customWidth="1"/>
    <col min="14335" max="14335" width="14.21875" style="183" customWidth="1"/>
    <col min="14336" max="14337" width="13.33203125" style="183" customWidth="1"/>
    <col min="14338" max="14338" width="13.88671875" style="183" customWidth="1"/>
    <col min="14339" max="14347" width="9.6640625" style="183" customWidth="1"/>
    <col min="14348" max="14348" width="12.6640625" style="183" customWidth="1"/>
    <col min="14349" max="14584" width="8.6640625" style="183"/>
    <col min="14585" max="14585" width="34.77734375" style="183" customWidth="1"/>
    <col min="14586" max="14586" width="10.77734375" style="183" customWidth="1"/>
    <col min="14587" max="14587" width="11.33203125" style="183" customWidth="1"/>
    <col min="14588" max="14588" width="12.21875" style="183" customWidth="1"/>
    <col min="14589" max="14589" width="13" style="183" customWidth="1"/>
    <col min="14590" max="14590" width="12.6640625" style="183" customWidth="1"/>
    <col min="14591" max="14591" width="14.21875" style="183" customWidth="1"/>
    <col min="14592" max="14593" width="13.33203125" style="183" customWidth="1"/>
    <col min="14594" max="14594" width="13.88671875" style="183" customWidth="1"/>
    <col min="14595" max="14603" width="9.6640625" style="183" customWidth="1"/>
    <col min="14604" max="14604" width="12.6640625" style="183" customWidth="1"/>
    <col min="14605" max="14840" width="8.6640625" style="183"/>
    <col min="14841" max="14841" width="34.77734375" style="183" customWidth="1"/>
    <col min="14842" max="14842" width="10.77734375" style="183" customWidth="1"/>
    <col min="14843" max="14843" width="11.33203125" style="183" customWidth="1"/>
    <col min="14844" max="14844" width="12.21875" style="183" customWidth="1"/>
    <col min="14845" max="14845" width="13" style="183" customWidth="1"/>
    <col min="14846" max="14846" width="12.6640625" style="183" customWidth="1"/>
    <col min="14847" max="14847" width="14.21875" style="183" customWidth="1"/>
    <col min="14848" max="14849" width="13.33203125" style="183" customWidth="1"/>
    <col min="14850" max="14850" width="13.88671875" style="183" customWidth="1"/>
    <col min="14851" max="14859" width="9.6640625" style="183" customWidth="1"/>
    <col min="14860" max="14860" width="12.6640625" style="183" customWidth="1"/>
    <col min="14861" max="15096" width="8.6640625" style="183"/>
    <col min="15097" max="15097" width="34.77734375" style="183" customWidth="1"/>
    <col min="15098" max="15098" width="10.77734375" style="183" customWidth="1"/>
    <col min="15099" max="15099" width="11.33203125" style="183" customWidth="1"/>
    <col min="15100" max="15100" width="12.21875" style="183" customWidth="1"/>
    <col min="15101" max="15101" width="13" style="183" customWidth="1"/>
    <col min="15102" max="15102" width="12.6640625" style="183" customWidth="1"/>
    <col min="15103" max="15103" width="14.21875" style="183" customWidth="1"/>
    <col min="15104" max="15105" width="13.33203125" style="183" customWidth="1"/>
    <col min="15106" max="15106" width="13.88671875" style="183" customWidth="1"/>
    <col min="15107" max="15115" width="9.6640625" style="183" customWidth="1"/>
    <col min="15116" max="15116" width="12.6640625" style="183" customWidth="1"/>
    <col min="15117" max="15352" width="8.6640625" style="183"/>
    <col min="15353" max="15353" width="34.77734375" style="183" customWidth="1"/>
    <col min="15354" max="15354" width="10.77734375" style="183" customWidth="1"/>
    <col min="15355" max="15355" width="11.33203125" style="183" customWidth="1"/>
    <col min="15356" max="15356" width="12.21875" style="183" customWidth="1"/>
    <col min="15357" max="15357" width="13" style="183" customWidth="1"/>
    <col min="15358" max="15358" width="12.6640625" style="183" customWidth="1"/>
    <col min="15359" max="15359" width="14.21875" style="183" customWidth="1"/>
    <col min="15360" max="15361" width="13.33203125" style="183" customWidth="1"/>
    <col min="15362" max="15362" width="13.88671875" style="183" customWidth="1"/>
    <col min="15363" max="15371" width="9.6640625" style="183" customWidth="1"/>
    <col min="15372" max="15372" width="12.6640625" style="183" customWidth="1"/>
    <col min="15373" max="15608" width="8.6640625" style="183"/>
    <col min="15609" max="15609" width="34.77734375" style="183" customWidth="1"/>
    <col min="15610" max="15610" width="10.77734375" style="183" customWidth="1"/>
    <col min="15611" max="15611" width="11.33203125" style="183" customWidth="1"/>
    <col min="15612" max="15612" width="12.21875" style="183" customWidth="1"/>
    <col min="15613" max="15613" width="13" style="183" customWidth="1"/>
    <col min="15614" max="15614" width="12.6640625" style="183" customWidth="1"/>
    <col min="15615" max="15615" width="14.21875" style="183" customWidth="1"/>
    <col min="15616" max="15617" width="13.33203125" style="183" customWidth="1"/>
    <col min="15618" max="15618" width="13.88671875" style="183" customWidth="1"/>
    <col min="15619" max="15627" width="9.6640625" style="183" customWidth="1"/>
    <col min="15628" max="15628" width="12.6640625" style="183" customWidth="1"/>
    <col min="15629" max="15864" width="8.6640625" style="183"/>
    <col min="15865" max="15865" width="34.77734375" style="183" customWidth="1"/>
    <col min="15866" max="15866" width="10.77734375" style="183" customWidth="1"/>
    <col min="15867" max="15867" width="11.33203125" style="183" customWidth="1"/>
    <col min="15868" max="15868" width="12.21875" style="183" customWidth="1"/>
    <col min="15869" max="15869" width="13" style="183" customWidth="1"/>
    <col min="15870" max="15870" width="12.6640625" style="183" customWidth="1"/>
    <col min="15871" max="15871" width="14.21875" style="183" customWidth="1"/>
    <col min="15872" max="15873" width="13.33203125" style="183" customWidth="1"/>
    <col min="15874" max="15874" width="13.88671875" style="183" customWidth="1"/>
    <col min="15875" max="15883" width="9.6640625" style="183" customWidth="1"/>
    <col min="15884" max="15884" width="12.6640625" style="183" customWidth="1"/>
    <col min="15885" max="16120" width="8.6640625" style="183"/>
    <col min="16121" max="16121" width="34.77734375" style="183" customWidth="1"/>
    <col min="16122" max="16122" width="10.77734375" style="183" customWidth="1"/>
    <col min="16123" max="16123" width="11.33203125" style="183" customWidth="1"/>
    <col min="16124" max="16124" width="12.21875" style="183" customWidth="1"/>
    <col min="16125" max="16125" width="13" style="183" customWidth="1"/>
    <col min="16126" max="16126" width="12.6640625" style="183" customWidth="1"/>
    <col min="16127" max="16127" width="14.21875" style="183" customWidth="1"/>
    <col min="16128" max="16129" width="13.33203125" style="183" customWidth="1"/>
    <col min="16130" max="16130" width="13.88671875" style="183" customWidth="1"/>
    <col min="16131" max="16139" width="9.6640625" style="183" customWidth="1"/>
    <col min="16140" max="16140" width="12.6640625" style="183" customWidth="1"/>
    <col min="16141" max="16384" width="8.6640625" style="183"/>
  </cols>
  <sheetData>
    <row r="1" spans="1:14" s="359" customFormat="1" ht="13.5" customHeight="1" x14ac:dyDescent="0.2">
      <c r="A1" s="524" t="s">
        <v>433</v>
      </c>
      <c r="B1" s="525"/>
      <c r="C1" s="526"/>
      <c r="D1" s="527"/>
      <c r="E1" s="527"/>
      <c r="F1" s="527"/>
      <c r="G1" s="527"/>
      <c r="H1" s="527"/>
      <c r="I1" s="527"/>
      <c r="J1" s="527"/>
      <c r="K1" s="527"/>
      <c r="L1" s="527"/>
      <c r="M1" s="528"/>
      <c r="N1" s="545"/>
    </row>
    <row r="2" spans="1:14" ht="13.5" customHeight="1" x14ac:dyDescent="0.2">
      <c r="A2" s="529"/>
      <c r="B2" s="181"/>
      <c r="C2" s="179"/>
      <c r="D2" s="181"/>
      <c r="E2" s="182"/>
      <c r="F2" s="182"/>
      <c r="G2" s="182"/>
      <c r="H2" s="182"/>
      <c r="I2" s="182"/>
      <c r="J2" s="182"/>
      <c r="K2" s="182"/>
      <c r="L2" s="182"/>
      <c r="M2" s="464"/>
      <c r="N2" s="503"/>
    </row>
    <row r="3" spans="1:14" s="267" customFormat="1" x14ac:dyDescent="0.2">
      <c r="A3" s="516" t="s">
        <v>96</v>
      </c>
      <c r="B3" s="181" t="s">
        <v>32</v>
      </c>
      <c r="C3" s="530" t="s">
        <v>33</v>
      </c>
      <c r="D3" s="181" t="s">
        <v>34</v>
      </c>
      <c r="E3" s="181" t="s">
        <v>35</v>
      </c>
      <c r="F3" s="181" t="s">
        <v>36</v>
      </c>
      <c r="G3" s="181" t="s">
        <v>37</v>
      </c>
      <c r="H3" s="181" t="s">
        <v>287</v>
      </c>
      <c r="I3" s="181" t="s">
        <v>311</v>
      </c>
      <c r="J3" s="181" t="s">
        <v>329</v>
      </c>
      <c r="K3" s="181" t="s">
        <v>376</v>
      </c>
      <c r="L3" s="181"/>
      <c r="M3" s="519" t="s">
        <v>492</v>
      </c>
      <c r="N3" s="546"/>
    </row>
    <row r="4" spans="1:14" s="267" customFormat="1" x14ac:dyDescent="0.2">
      <c r="A4" s="516" t="s">
        <v>97</v>
      </c>
      <c r="B4" s="452" t="s">
        <v>98</v>
      </c>
      <c r="C4" s="452" t="s">
        <v>98</v>
      </c>
      <c r="D4" s="452" t="s">
        <v>98</v>
      </c>
      <c r="E4" s="452" t="s">
        <v>98</v>
      </c>
      <c r="F4" s="452" t="s">
        <v>98</v>
      </c>
      <c r="G4" s="452" t="s">
        <v>98</v>
      </c>
      <c r="H4" s="452" t="s">
        <v>98</v>
      </c>
      <c r="I4" s="452" t="s">
        <v>98</v>
      </c>
      <c r="J4" s="452" t="s">
        <v>98</v>
      </c>
      <c r="K4" s="452" t="s">
        <v>98</v>
      </c>
      <c r="L4" s="452"/>
      <c r="M4" s="520" t="s">
        <v>461</v>
      </c>
      <c r="N4" s="547"/>
    </row>
    <row r="5" spans="1:14" s="336" customFormat="1" x14ac:dyDescent="0.2">
      <c r="A5" s="518" t="s">
        <v>99</v>
      </c>
      <c r="B5" s="187" t="s">
        <v>100</v>
      </c>
      <c r="C5" s="187" t="s">
        <v>100</v>
      </c>
      <c r="D5" s="187" t="s">
        <v>100</v>
      </c>
      <c r="E5" s="187" t="s">
        <v>100</v>
      </c>
      <c r="F5" s="187" t="s">
        <v>100</v>
      </c>
      <c r="G5" s="187" t="s">
        <v>100</v>
      </c>
      <c r="H5" s="187" t="s">
        <v>100</v>
      </c>
      <c r="I5" s="187" t="s">
        <v>100</v>
      </c>
      <c r="J5" s="187" t="s">
        <v>100</v>
      </c>
      <c r="K5" s="187" t="s">
        <v>100</v>
      </c>
      <c r="L5" s="452"/>
      <c r="M5" s="523" t="s">
        <v>457</v>
      </c>
      <c r="N5" s="548" t="s">
        <v>26</v>
      </c>
    </row>
    <row r="6" spans="1:14" ht="14.25" customHeight="1" x14ac:dyDescent="0.2">
      <c r="A6" s="531" t="s">
        <v>441</v>
      </c>
      <c r="B6" s="455"/>
      <c r="C6" s="532"/>
      <c r="D6" s="455"/>
      <c r="E6" s="455"/>
      <c r="F6" s="455"/>
      <c r="G6" s="455"/>
      <c r="H6" s="455"/>
      <c r="I6" s="455"/>
      <c r="J6" s="455"/>
      <c r="K6" s="455"/>
      <c r="L6" s="455"/>
      <c r="M6" s="371"/>
      <c r="N6" s="549"/>
    </row>
    <row r="7" spans="1:14" ht="12.75" customHeight="1" x14ac:dyDescent="0.25">
      <c r="A7" s="533" t="s">
        <v>1</v>
      </c>
      <c r="B7" s="534"/>
      <c r="C7" s="534"/>
      <c r="D7" s="535"/>
      <c r="E7" s="534"/>
      <c r="F7" s="455"/>
      <c r="G7" s="534" t="s">
        <v>101</v>
      </c>
      <c r="H7" s="455"/>
      <c r="I7" s="455"/>
      <c r="J7" s="455"/>
      <c r="K7" s="455"/>
      <c r="L7" s="455"/>
      <c r="M7" s="364"/>
      <c r="N7" s="550"/>
    </row>
    <row r="8" spans="1:14" ht="6.75" customHeight="1" x14ac:dyDescent="0.2">
      <c r="A8" s="536"/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22"/>
      <c r="N8" s="551"/>
    </row>
    <row r="9" spans="1:14" ht="12" x14ac:dyDescent="0.25">
      <c r="A9" s="538" t="s">
        <v>102</v>
      </c>
      <c r="B9" s="537">
        <v>624.82989999999995</v>
      </c>
      <c r="C9" s="455">
        <v>647.06150000000002</v>
      </c>
      <c r="D9" s="455">
        <v>703.14159999999981</v>
      </c>
      <c r="E9" s="455">
        <v>676.7881000000001</v>
      </c>
      <c r="F9" s="455">
        <v>692.72609999999997</v>
      </c>
      <c r="G9" s="455">
        <v>794.70770000000005</v>
      </c>
      <c r="H9" s="455">
        <v>831.21299999999997</v>
      </c>
      <c r="I9" s="455">
        <v>1066.1132</v>
      </c>
      <c r="J9" s="455">
        <v>924.7</v>
      </c>
      <c r="K9" s="455">
        <v>1126.32</v>
      </c>
      <c r="L9" s="455"/>
      <c r="M9" s="522">
        <f>K9-J9</f>
        <v>201.61999999999989</v>
      </c>
      <c r="N9" s="551">
        <f>M9/J9*100</f>
        <v>21.803828268627651</v>
      </c>
    </row>
    <row r="10" spans="1:14" x14ac:dyDescent="0.2">
      <c r="A10" s="533" t="s">
        <v>391</v>
      </c>
      <c r="B10" s="537">
        <v>0.91679999999999995</v>
      </c>
      <c r="C10" s="455">
        <v>0.68689999999999996</v>
      </c>
      <c r="D10" s="455">
        <v>1.0682</v>
      </c>
      <c r="E10" s="455">
        <v>1.5218</v>
      </c>
      <c r="F10" s="455">
        <v>1.3168</v>
      </c>
      <c r="G10" s="455">
        <v>1.7167999999999999</v>
      </c>
      <c r="H10" s="455">
        <v>1.6737</v>
      </c>
      <c r="I10" s="455">
        <v>2.0461</v>
      </c>
      <c r="J10" s="455">
        <v>2.2000000000000002</v>
      </c>
      <c r="K10" s="692">
        <v>2.17</v>
      </c>
      <c r="L10" s="692"/>
      <c r="M10" s="522">
        <f t="shared" ref="M10:M18" si="0">K10-J10</f>
        <v>-3.0000000000000249E-2</v>
      </c>
      <c r="N10" s="551">
        <f t="shared" ref="N10:N18" si="1">M10/J10*100</f>
        <v>-1.3636363636363749</v>
      </c>
    </row>
    <row r="11" spans="1:14" x14ac:dyDescent="0.2">
      <c r="A11" s="533" t="s">
        <v>390</v>
      </c>
      <c r="B11" s="537">
        <v>1.3260999999999998</v>
      </c>
      <c r="C11" s="455">
        <v>2.1311</v>
      </c>
      <c r="D11" s="455">
        <v>2.0442</v>
      </c>
      <c r="E11" s="455">
        <v>1.3557000000000001</v>
      </c>
      <c r="F11" s="455">
        <v>1.2599</v>
      </c>
      <c r="G11" s="455">
        <v>1.1825999999999999</v>
      </c>
      <c r="H11" s="455">
        <v>1.4109</v>
      </c>
      <c r="I11" s="455">
        <v>3.9965000000000002</v>
      </c>
      <c r="J11" s="455">
        <v>1.0181</v>
      </c>
      <c r="K11" s="692">
        <v>0.31</v>
      </c>
      <c r="L11" s="692"/>
      <c r="M11" s="522">
        <f t="shared" si="0"/>
        <v>-0.70809999999999995</v>
      </c>
      <c r="N11" s="551">
        <f t="shared" si="1"/>
        <v>-69.55112464394459</v>
      </c>
    </row>
    <row r="12" spans="1:14" x14ac:dyDescent="0.2">
      <c r="A12" s="533" t="s">
        <v>392</v>
      </c>
      <c r="B12" s="537">
        <v>2.7023999999999999</v>
      </c>
      <c r="C12" s="455">
        <v>3.2229999999999999</v>
      </c>
      <c r="D12" s="455">
        <v>4.7581999999999995</v>
      </c>
      <c r="E12" s="455">
        <v>3.9200999999999997</v>
      </c>
      <c r="F12" s="455">
        <v>4.0472000000000001</v>
      </c>
      <c r="G12" s="455">
        <v>34.125399999999999</v>
      </c>
      <c r="H12" s="455">
        <v>66.239199999999997</v>
      </c>
      <c r="I12" s="455">
        <v>87.059600000000003</v>
      </c>
      <c r="J12" s="455">
        <v>65.099999999999994</v>
      </c>
      <c r="K12" s="692">
        <v>86.62</v>
      </c>
      <c r="L12" s="692"/>
      <c r="M12" s="522">
        <f t="shared" si="0"/>
        <v>21.52000000000001</v>
      </c>
      <c r="N12" s="551">
        <f t="shared" si="1"/>
        <v>33.056835637480816</v>
      </c>
    </row>
    <row r="13" spans="1:14" x14ac:dyDescent="0.2">
      <c r="A13" s="533" t="s">
        <v>393</v>
      </c>
      <c r="B13" s="455">
        <v>129.27539999999999</v>
      </c>
      <c r="C13" s="455">
        <v>138.7885</v>
      </c>
      <c r="D13" s="455">
        <v>128.69489999999999</v>
      </c>
      <c r="E13" s="455">
        <v>166.58120000000002</v>
      </c>
      <c r="F13" s="455">
        <v>150.04900000000001</v>
      </c>
      <c r="G13" s="455">
        <v>183.24199999999999</v>
      </c>
      <c r="H13" s="455">
        <v>187.9066</v>
      </c>
      <c r="I13" s="455">
        <v>225.95489999999998</v>
      </c>
      <c r="J13" s="455">
        <v>251.6</v>
      </c>
      <c r="K13" s="692">
        <v>240.51</v>
      </c>
      <c r="L13" s="692"/>
      <c r="M13" s="522">
        <f t="shared" si="0"/>
        <v>-11.090000000000003</v>
      </c>
      <c r="N13" s="551">
        <f t="shared" si="1"/>
        <v>-4.4077901430842621</v>
      </c>
    </row>
    <row r="14" spans="1:14" x14ac:dyDescent="0.2">
      <c r="A14" s="533" t="s">
        <v>394</v>
      </c>
      <c r="B14" s="455">
        <v>9.1900000000000009E-2</v>
      </c>
      <c r="C14" s="455">
        <v>0.15769999999999998</v>
      </c>
      <c r="D14" s="455">
        <v>0.20880000000000001</v>
      </c>
      <c r="E14" s="455">
        <v>1.1028</v>
      </c>
      <c r="F14" s="455">
        <v>1.9182000000000001</v>
      </c>
      <c r="G14" s="455">
        <v>1.9470999999999998</v>
      </c>
      <c r="H14" s="455">
        <v>2.2956999999999996</v>
      </c>
      <c r="I14" s="455">
        <v>2.5116000000000001</v>
      </c>
      <c r="J14" s="455">
        <v>2.2999999999999998</v>
      </c>
      <c r="K14" s="692">
        <v>2.86</v>
      </c>
      <c r="L14" s="692"/>
      <c r="M14" s="522">
        <f t="shared" si="0"/>
        <v>0.56000000000000005</v>
      </c>
      <c r="N14" s="551">
        <f t="shared" si="1"/>
        <v>24.347826086956527</v>
      </c>
    </row>
    <row r="15" spans="1:14" x14ac:dyDescent="0.2">
      <c r="A15" s="533" t="s">
        <v>395</v>
      </c>
      <c r="B15" s="455">
        <v>17.673500000000001</v>
      </c>
      <c r="C15" s="455">
        <v>26.645799999999998</v>
      </c>
      <c r="D15" s="455">
        <v>25.155799999999999</v>
      </c>
      <c r="E15" s="455">
        <v>27.601400000000002</v>
      </c>
      <c r="F15" s="455">
        <v>20.959199999999999</v>
      </c>
      <c r="G15" s="455">
        <v>21.922000000000001</v>
      </c>
      <c r="H15" s="455">
        <v>23.172599999999999</v>
      </c>
      <c r="I15" s="455">
        <v>36.523800000000001</v>
      </c>
      <c r="J15" s="455">
        <v>28.2</v>
      </c>
      <c r="K15" s="692">
        <v>25.19</v>
      </c>
      <c r="L15" s="692"/>
      <c r="M15" s="522">
        <f t="shared" si="0"/>
        <v>-3.009999999999998</v>
      </c>
      <c r="N15" s="551">
        <f t="shared" si="1"/>
        <v>-10.673758865248221</v>
      </c>
    </row>
    <row r="16" spans="1:14" x14ac:dyDescent="0.2">
      <c r="A16" s="533" t="s">
        <v>396</v>
      </c>
      <c r="B16" s="455">
        <v>393.8374</v>
      </c>
      <c r="C16" s="455">
        <v>428.58920000000001</v>
      </c>
      <c r="D16" s="455">
        <v>472.21429999999998</v>
      </c>
      <c r="E16" s="455">
        <v>437.34159999999997</v>
      </c>
      <c r="F16" s="455">
        <v>482.32590000000005</v>
      </c>
      <c r="G16" s="455">
        <v>529.33369999999991</v>
      </c>
      <c r="H16" s="455">
        <v>531.1712</v>
      </c>
      <c r="I16" s="455">
        <v>682.81240000000003</v>
      </c>
      <c r="J16" s="455">
        <v>552</v>
      </c>
      <c r="K16" s="692">
        <v>745.62</v>
      </c>
      <c r="L16" s="692"/>
      <c r="M16" s="522">
        <f t="shared" si="0"/>
        <v>193.62</v>
      </c>
      <c r="N16" s="551">
        <f t="shared" si="1"/>
        <v>35.076086956521742</v>
      </c>
    </row>
    <row r="17" spans="1:16" x14ac:dyDescent="0.2">
      <c r="A17" s="533" t="s">
        <v>397</v>
      </c>
      <c r="B17" s="455">
        <v>77.792899999999989</v>
      </c>
      <c r="C17" s="455">
        <v>45.3521</v>
      </c>
      <c r="D17" s="455">
        <v>67.454499999999996</v>
      </c>
      <c r="E17" s="455">
        <v>35.616599999999998</v>
      </c>
      <c r="F17" s="455">
        <v>28.985499999999998</v>
      </c>
      <c r="G17" s="455">
        <v>19.550799999999999</v>
      </c>
      <c r="H17" s="455">
        <v>15.5528</v>
      </c>
      <c r="I17" s="455">
        <v>21.346599999999999</v>
      </c>
      <c r="J17" s="455">
        <v>18.5</v>
      </c>
      <c r="K17" s="692">
        <v>20.440000000000001</v>
      </c>
      <c r="L17" s="692"/>
      <c r="M17" s="522">
        <f t="shared" si="0"/>
        <v>1.9400000000000013</v>
      </c>
      <c r="N17" s="551">
        <f t="shared" si="1"/>
        <v>10.486486486486493</v>
      </c>
    </row>
    <row r="18" spans="1:16" x14ac:dyDescent="0.2">
      <c r="A18" s="533" t="s">
        <v>107</v>
      </c>
      <c r="B18" s="455">
        <f t="shared" ref="B18:I18" si="2">B9-B10-B11-B12-B13-B14-B15-B16-B17</f>
        <v>1.2134999999999962</v>
      </c>
      <c r="C18" s="455">
        <f t="shared" si="2"/>
        <v>1.4872000000000938</v>
      </c>
      <c r="D18" s="455">
        <f t="shared" si="2"/>
        <v>1.5426999999997975</v>
      </c>
      <c r="E18" s="455">
        <f t="shared" si="2"/>
        <v>1.7469000000001031</v>
      </c>
      <c r="F18" s="455">
        <f t="shared" si="2"/>
        <v>1.8644000000000496</v>
      </c>
      <c r="G18" s="455">
        <f t="shared" si="2"/>
        <v>1.6873000000001461</v>
      </c>
      <c r="H18" s="455">
        <f t="shared" si="2"/>
        <v>1.7902999999999363</v>
      </c>
      <c r="I18" s="455">
        <f t="shared" si="2"/>
        <v>3.861699999999896</v>
      </c>
      <c r="J18" s="455">
        <f>J9-J10-J11-J12-J13-J14-J15-J16-J17</f>
        <v>3.7818999999999505</v>
      </c>
      <c r="K18" s="455">
        <f>K9-K10-K11-K12-K13-K14-K15-K16-K17</f>
        <v>2.599999999999735</v>
      </c>
      <c r="L18" s="455"/>
      <c r="M18" s="522">
        <f t="shared" si="0"/>
        <v>-1.1819000000002156</v>
      </c>
      <c r="N18" s="551">
        <f t="shared" si="1"/>
        <v>-31.25148734763561</v>
      </c>
      <c r="P18" s="697"/>
    </row>
    <row r="19" spans="1:16" ht="6.75" customHeight="1" x14ac:dyDescent="0.2">
      <c r="A19" s="536"/>
      <c r="B19" s="537"/>
      <c r="C19" s="537"/>
      <c r="D19" s="537"/>
      <c r="E19" s="537"/>
      <c r="F19" s="537"/>
      <c r="G19" s="537"/>
      <c r="H19" s="537"/>
      <c r="I19" s="537"/>
      <c r="J19" s="537"/>
      <c r="K19" s="537"/>
      <c r="L19" s="537"/>
      <c r="M19" s="522"/>
      <c r="N19" s="551"/>
    </row>
    <row r="20" spans="1:16" ht="12" x14ac:dyDescent="0.25">
      <c r="A20" s="538" t="s">
        <v>472</v>
      </c>
      <c r="B20" s="539">
        <v>12.033800000000001</v>
      </c>
      <c r="C20" s="455">
        <v>12.0291</v>
      </c>
      <c r="D20" s="455">
        <v>14.494399999999999</v>
      </c>
      <c r="E20" s="455">
        <v>16.3003</v>
      </c>
      <c r="F20" s="455">
        <v>17.723400000000002</v>
      </c>
      <c r="G20" s="455">
        <v>17.090599999999998</v>
      </c>
      <c r="H20" s="455">
        <v>16.563700000000001</v>
      </c>
      <c r="I20" s="455">
        <v>16.6859</v>
      </c>
      <c r="J20" s="455">
        <v>20</v>
      </c>
      <c r="K20" s="455">
        <v>22.85</v>
      </c>
      <c r="L20" s="455"/>
      <c r="M20" s="522">
        <f t="shared" ref="M20:M25" si="3">K20-J20</f>
        <v>2.8500000000000014</v>
      </c>
      <c r="N20" s="551">
        <f t="shared" ref="N20:N25" si="4">M20/J20*100</f>
        <v>14.250000000000007</v>
      </c>
    </row>
    <row r="21" spans="1:16" x14ac:dyDescent="0.2">
      <c r="A21" s="533" t="s">
        <v>103</v>
      </c>
      <c r="B21" s="539">
        <v>7.5153999999999996</v>
      </c>
      <c r="C21" s="455">
        <v>8.2463999999999995</v>
      </c>
      <c r="D21" s="455">
        <v>8.9870000000000001</v>
      </c>
      <c r="E21" s="455">
        <v>9.5287999999999986</v>
      </c>
      <c r="F21" s="455">
        <v>11.695499999999999</v>
      </c>
      <c r="G21" s="455">
        <v>11.693100000000001</v>
      </c>
      <c r="H21" s="455">
        <v>9.6364000000000001</v>
      </c>
      <c r="I21" s="455">
        <v>10.3241</v>
      </c>
      <c r="J21" s="455">
        <v>10.8</v>
      </c>
      <c r="K21" s="692">
        <v>9.75</v>
      </c>
      <c r="L21" s="692"/>
      <c r="M21" s="522">
        <f t="shared" si="3"/>
        <v>-1.0500000000000007</v>
      </c>
      <c r="N21" s="551">
        <f t="shared" si="4"/>
        <v>-9.7222222222222285</v>
      </c>
    </row>
    <row r="22" spans="1:16" x14ac:dyDescent="0.2">
      <c r="A22" s="533" t="s">
        <v>104</v>
      </c>
      <c r="B22" s="539">
        <v>2.2679999999999998</v>
      </c>
      <c r="C22" s="455">
        <v>1.2322</v>
      </c>
      <c r="D22" s="455">
        <v>1.7772000000000001</v>
      </c>
      <c r="E22" s="455">
        <v>2.0703</v>
      </c>
      <c r="F22" s="455">
        <v>1.7024000000000001</v>
      </c>
      <c r="G22" s="455">
        <v>4.0838000000000001</v>
      </c>
      <c r="H22" s="455">
        <v>5.3</v>
      </c>
      <c r="I22" s="455">
        <v>4.3</v>
      </c>
      <c r="J22" s="455">
        <v>6.7</v>
      </c>
      <c r="K22" s="692">
        <v>9.1</v>
      </c>
      <c r="L22" s="692"/>
      <c r="M22" s="522">
        <f t="shared" si="3"/>
        <v>2.3999999999999995</v>
      </c>
      <c r="N22" s="551">
        <f t="shared" si="4"/>
        <v>35.820895522388049</v>
      </c>
    </row>
    <row r="23" spans="1:16" x14ac:dyDescent="0.2">
      <c r="A23" s="533" t="s">
        <v>105</v>
      </c>
      <c r="B23" s="539">
        <v>4.0100000000000004E-2</v>
      </c>
      <c r="C23" s="455">
        <v>3.0499999999999999E-2</v>
      </c>
      <c r="D23" s="455">
        <v>2.0199999999999999E-2</v>
      </c>
      <c r="E23" s="455">
        <v>1.9E-2</v>
      </c>
      <c r="F23" s="455">
        <v>6.2799999999999995E-2</v>
      </c>
      <c r="G23" s="455">
        <v>3.8600000000000002E-2</v>
      </c>
      <c r="H23" s="455">
        <v>0.2</v>
      </c>
      <c r="I23" s="455">
        <v>0.1</v>
      </c>
      <c r="J23" s="455">
        <v>0.17730000000000001</v>
      </c>
      <c r="K23" s="692">
        <v>0.14000000000000001</v>
      </c>
      <c r="L23" s="692"/>
      <c r="M23" s="522">
        <f t="shared" si="3"/>
        <v>-3.73E-2</v>
      </c>
      <c r="N23" s="551">
        <f t="shared" si="4"/>
        <v>-21.037789058093626</v>
      </c>
    </row>
    <row r="24" spans="1:16" x14ac:dyDescent="0.2">
      <c r="A24" s="533" t="s">
        <v>106</v>
      </c>
      <c r="B24" s="539">
        <v>0.11159999999999999</v>
      </c>
      <c r="C24" s="455">
        <v>0.49660000000000004</v>
      </c>
      <c r="D24" s="455">
        <v>2.2704</v>
      </c>
      <c r="E24" s="455">
        <v>3.1971999999999996</v>
      </c>
      <c r="F24" s="455">
        <v>2.7578</v>
      </c>
      <c r="G24" s="455">
        <v>0.40639999999999998</v>
      </c>
      <c r="H24" s="455">
        <v>4.3499999999999997E-2</v>
      </c>
      <c r="I24" s="455">
        <v>0.34310000000000002</v>
      </c>
      <c r="J24" s="455">
        <v>7.4999999999999997E-2</v>
      </c>
      <c r="K24" s="692">
        <v>0.2</v>
      </c>
      <c r="L24" s="692"/>
      <c r="M24" s="522">
        <f t="shared" si="3"/>
        <v>0.125</v>
      </c>
      <c r="N24" s="551">
        <f t="shared" si="4"/>
        <v>166.66666666666669</v>
      </c>
    </row>
    <row r="25" spans="1:16" s="325" customFormat="1" x14ac:dyDescent="0.2">
      <c r="A25" s="540" t="s">
        <v>107</v>
      </c>
      <c r="B25" s="455">
        <f t="shared" ref="B25:G25" si="5">B20-B21-B22-B23-B24</f>
        <v>2.0987000000000018</v>
      </c>
      <c r="C25" s="455">
        <f t="shared" si="5"/>
        <v>2.0234000000000005</v>
      </c>
      <c r="D25" s="455">
        <f t="shared" si="5"/>
        <v>1.4395999999999987</v>
      </c>
      <c r="E25" s="455">
        <f t="shared" si="5"/>
        <v>1.4850000000000021</v>
      </c>
      <c r="F25" s="455">
        <f t="shared" si="5"/>
        <v>1.5049000000000023</v>
      </c>
      <c r="G25" s="455">
        <f t="shared" si="5"/>
        <v>0.86869999999999725</v>
      </c>
      <c r="H25" s="455">
        <f t="shared" ref="H25:I25" si="6">H20-H21-H22-H23-H24</f>
        <v>1.3838000000000008</v>
      </c>
      <c r="I25" s="455">
        <f t="shared" si="6"/>
        <v>1.6187000000000007</v>
      </c>
      <c r="J25" s="455">
        <f>J20-J21-J22-J23-J24</f>
        <v>2.2476999999999991</v>
      </c>
      <c r="K25" s="455">
        <f>K20-K21-K22-K23-K24</f>
        <v>3.6600000000000015</v>
      </c>
      <c r="L25" s="455"/>
      <c r="M25" s="522">
        <f t="shared" si="3"/>
        <v>1.4123000000000023</v>
      </c>
      <c r="N25" s="551">
        <f t="shared" si="4"/>
        <v>62.833118298705472</v>
      </c>
    </row>
    <row r="26" spans="1:16" ht="6.75" customHeight="1" x14ac:dyDescent="0.2">
      <c r="A26" s="536"/>
      <c r="H26" s="537"/>
      <c r="I26" s="537"/>
      <c r="J26" s="537"/>
      <c r="K26" s="537"/>
      <c r="L26" s="537"/>
      <c r="M26" s="522"/>
      <c r="N26" s="551"/>
    </row>
    <row r="27" spans="1:16" ht="12" x14ac:dyDescent="0.25">
      <c r="A27" s="538" t="s">
        <v>108</v>
      </c>
      <c r="B27" s="455">
        <v>35.870699999999999</v>
      </c>
      <c r="C27" s="455">
        <v>41.047599999999996</v>
      </c>
      <c r="D27" s="455">
        <v>47.126300000000001</v>
      </c>
      <c r="E27" s="455">
        <v>76.647200000000012</v>
      </c>
      <c r="F27" s="455">
        <v>36.295299999999997</v>
      </c>
      <c r="G27" s="455">
        <v>63.5379</v>
      </c>
      <c r="H27" s="455">
        <v>73.926100000000005</v>
      </c>
      <c r="I27" s="455">
        <v>107.09310000000001</v>
      </c>
      <c r="J27" s="455">
        <v>136.5</v>
      </c>
      <c r="K27" s="455">
        <v>52.24</v>
      </c>
      <c r="L27" s="455"/>
      <c r="M27" s="522">
        <f t="shared" ref="M27:M34" si="7">K27-J27</f>
        <v>-84.259999999999991</v>
      </c>
      <c r="N27" s="551">
        <f t="shared" ref="N27:N34" si="8">M27/J27*100</f>
        <v>-61.72893772893773</v>
      </c>
    </row>
    <row r="28" spans="1:16" x14ac:dyDescent="0.2">
      <c r="A28" s="533" t="s">
        <v>109</v>
      </c>
      <c r="B28" s="455">
        <v>5.4533000000000005</v>
      </c>
      <c r="C28" s="455">
        <v>3.9796</v>
      </c>
      <c r="D28" s="455">
        <v>5.4192999999999998</v>
      </c>
      <c r="E28" s="455">
        <v>5.9314</v>
      </c>
      <c r="F28" s="455">
        <v>4.9257</v>
      </c>
      <c r="G28" s="455">
        <v>5.2096999999999998</v>
      </c>
      <c r="H28" s="455">
        <v>6.8151999999999999</v>
      </c>
      <c r="I28" s="455">
        <v>9.6087000000000007</v>
      </c>
      <c r="J28" s="455">
        <v>14.4</v>
      </c>
      <c r="K28" s="692">
        <v>17.63</v>
      </c>
      <c r="L28" s="692"/>
      <c r="M28" s="522">
        <f t="shared" si="7"/>
        <v>3.2299999999999986</v>
      </c>
      <c r="N28" s="551">
        <f t="shared" si="8"/>
        <v>22.430555555555546</v>
      </c>
    </row>
    <row r="29" spans="1:16" x14ac:dyDescent="0.2">
      <c r="A29" s="533" t="s">
        <v>110</v>
      </c>
      <c r="B29" s="455">
        <v>4.9786000000000001</v>
      </c>
      <c r="C29" s="455">
        <v>14.420500000000001</v>
      </c>
      <c r="D29" s="455">
        <v>16.514099999999999</v>
      </c>
      <c r="E29" s="455">
        <v>51.768800000000006</v>
      </c>
      <c r="F29" s="455">
        <v>15.242000000000001</v>
      </c>
      <c r="G29" s="455">
        <v>38.969499999999996</v>
      </c>
      <c r="H29" s="455">
        <v>42.749600000000001</v>
      </c>
      <c r="I29" s="455">
        <v>68.798500000000004</v>
      </c>
      <c r="J29" s="455">
        <v>85.3</v>
      </c>
      <c r="K29" s="692">
        <v>10.88</v>
      </c>
      <c r="L29" s="692"/>
      <c r="M29" s="522">
        <f t="shared" si="7"/>
        <v>-74.42</v>
      </c>
      <c r="N29" s="551">
        <f t="shared" si="8"/>
        <v>-87.245017584994144</v>
      </c>
    </row>
    <row r="30" spans="1:16" x14ac:dyDescent="0.2">
      <c r="A30" s="533" t="s">
        <v>111</v>
      </c>
      <c r="B30" s="455">
        <v>12.0509</v>
      </c>
      <c r="C30" s="455">
        <v>13.8429</v>
      </c>
      <c r="D30" s="455">
        <v>11.485700000000001</v>
      </c>
      <c r="E30" s="455">
        <v>10.504899999999999</v>
      </c>
      <c r="F30" s="455">
        <v>11.835600000000001</v>
      </c>
      <c r="G30" s="455">
        <v>16.226200000000002</v>
      </c>
      <c r="H30" s="455">
        <v>17.110499999999998</v>
      </c>
      <c r="I30" s="455">
        <v>15.810600000000001</v>
      </c>
      <c r="J30" s="455">
        <v>18.2</v>
      </c>
      <c r="K30" s="692">
        <v>17.5</v>
      </c>
      <c r="L30" s="692"/>
      <c r="M30" s="522">
        <f t="shared" si="7"/>
        <v>-0.69999999999999929</v>
      </c>
      <c r="N30" s="551">
        <f t="shared" si="8"/>
        <v>-3.8461538461538423</v>
      </c>
    </row>
    <row r="31" spans="1:16" x14ac:dyDescent="0.2">
      <c r="A31" s="533" t="s">
        <v>389</v>
      </c>
      <c r="B31" s="455">
        <v>0</v>
      </c>
      <c r="C31" s="455">
        <v>1.1337000000000002</v>
      </c>
      <c r="D31" s="455">
        <v>4.9173999999999998</v>
      </c>
      <c r="E31" s="455">
        <v>2.9072</v>
      </c>
      <c r="F31" s="455">
        <v>1.2764000000000002</v>
      </c>
      <c r="G31" s="455">
        <v>0</v>
      </c>
      <c r="H31" s="455">
        <v>0.2351</v>
      </c>
      <c r="I31" s="455">
        <v>2.2788000000000004</v>
      </c>
      <c r="J31" s="455">
        <v>3.6</v>
      </c>
      <c r="K31" s="692">
        <v>0.77</v>
      </c>
      <c r="L31" s="692"/>
      <c r="M31" s="522">
        <f t="shared" si="7"/>
        <v>-2.83</v>
      </c>
      <c r="N31" s="551">
        <f t="shared" si="8"/>
        <v>-78.611111111111114</v>
      </c>
    </row>
    <row r="32" spans="1:16" x14ac:dyDescent="0.2">
      <c r="A32" s="533" t="s">
        <v>112</v>
      </c>
      <c r="B32" s="455">
        <v>0.99650000000000005</v>
      </c>
      <c r="C32" s="455">
        <v>1.2034</v>
      </c>
      <c r="D32" s="455">
        <v>1.1630999999999998</v>
      </c>
      <c r="E32" s="455">
        <v>1.9639000000000002</v>
      </c>
      <c r="F32" s="455">
        <v>1.9827999999999999</v>
      </c>
      <c r="G32" s="455">
        <v>1.8380000000000001</v>
      </c>
      <c r="H32" s="455">
        <v>1.0532000000000001</v>
      </c>
      <c r="I32" s="455">
        <v>2.1846999999999999</v>
      </c>
      <c r="J32" s="455">
        <v>5.7</v>
      </c>
      <c r="K32" s="692">
        <v>3.45</v>
      </c>
      <c r="L32" s="692"/>
      <c r="M32" s="522">
        <f t="shared" si="7"/>
        <v>-2.25</v>
      </c>
      <c r="N32" s="551">
        <f t="shared" si="8"/>
        <v>-39.473684210526315</v>
      </c>
    </row>
    <row r="33" spans="1:14" x14ac:dyDescent="0.2">
      <c r="A33" s="533" t="s">
        <v>113</v>
      </c>
      <c r="B33" s="455">
        <v>12.3218</v>
      </c>
      <c r="C33" s="455">
        <v>5.2923999999999998</v>
      </c>
      <c r="D33" s="455">
        <v>6.2153999999999998</v>
      </c>
      <c r="E33" s="455">
        <v>3.2364000000000002</v>
      </c>
      <c r="F33" s="455">
        <v>0.89229999999999998</v>
      </c>
      <c r="G33" s="455">
        <v>0.95210000000000006</v>
      </c>
      <c r="H33" s="455">
        <v>4.4767000000000001</v>
      </c>
      <c r="I33" s="455">
        <v>6.9649999999999999</v>
      </c>
      <c r="J33" s="455">
        <v>8.5526</v>
      </c>
      <c r="K33" s="692">
        <v>1.41</v>
      </c>
      <c r="L33" s="692"/>
      <c r="M33" s="522">
        <f t="shared" si="7"/>
        <v>-7.1425999999999998</v>
      </c>
      <c r="N33" s="551">
        <f t="shared" si="8"/>
        <v>-83.513785281668731</v>
      </c>
    </row>
    <row r="34" spans="1:14" x14ac:dyDescent="0.2">
      <c r="A34" s="536" t="s">
        <v>107</v>
      </c>
      <c r="B34" s="455">
        <f t="shared" ref="B34:I34" si="9">B27-B28-B29-B30-B31-B32-B33</f>
        <v>6.9600000000001216E-2</v>
      </c>
      <c r="C34" s="455">
        <f t="shared" si="9"/>
        <v>1.1750999999999969</v>
      </c>
      <c r="D34" s="455">
        <f t="shared" si="9"/>
        <v>1.4112999999999998</v>
      </c>
      <c r="E34" s="455">
        <f t="shared" si="9"/>
        <v>0.33460000000001067</v>
      </c>
      <c r="F34" s="455">
        <f t="shared" si="9"/>
        <v>0.14049999999999618</v>
      </c>
      <c r="G34" s="455">
        <f t="shared" si="9"/>
        <v>0.3424000000000037</v>
      </c>
      <c r="H34" s="455">
        <f t="shared" si="9"/>
        <v>1.4858000000000011</v>
      </c>
      <c r="I34" s="455">
        <f t="shared" si="9"/>
        <v>1.4468000000000032</v>
      </c>
      <c r="J34" s="455">
        <f>J27-J28-J29-J30-J31-J32-J33</f>
        <v>0.74739999999999718</v>
      </c>
      <c r="K34" s="455">
        <f>K27-K28-K29-K30-K31-K32-K33</f>
        <v>0.5999999999999972</v>
      </c>
      <c r="L34" s="455"/>
      <c r="M34" s="522">
        <f t="shared" si="7"/>
        <v>-0.14739999999999998</v>
      </c>
      <c r="N34" s="551">
        <f t="shared" si="8"/>
        <v>-19.721701899919793</v>
      </c>
    </row>
    <row r="35" spans="1:14" ht="8.25" customHeight="1" x14ac:dyDescent="0.2">
      <c r="A35" s="533"/>
      <c r="B35" s="455"/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522"/>
      <c r="N35" s="551"/>
    </row>
    <row r="36" spans="1:14" ht="12" x14ac:dyDescent="0.25">
      <c r="A36" s="538" t="s">
        <v>114</v>
      </c>
      <c r="B36" s="455">
        <f t="shared" ref="B36:I36" si="10">B42-B9-B20-B27</f>
        <v>1.9101000000000425</v>
      </c>
      <c r="C36" s="455">
        <f t="shared" si="10"/>
        <v>40.310999999999886</v>
      </c>
      <c r="D36" s="455">
        <f t="shared" si="10"/>
        <v>24.679600000000221</v>
      </c>
      <c r="E36" s="455">
        <f t="shared" si="10"/>
        <v>2.9801999999999538</v>
      </c>
      <c r="F36" s="455">
        <f t="shared" si="10"/>
        <v>3.7662999999999727</v>
      </c>
      <c r="G36" s="455">
        <f t="shared" si="10"/>
        <v>4.3031000000000077</v>
      </c>
      <c r="H36" s="455">
        <f t="shared" si="10"/>
        <v>3.8923000000000343</v>
      </c>
      <c r="I36" s="455">
        <f t="shared" si="10"/>
        <v>1.8574999999998312</v>
      </c>
      <c r="J36" s="455">
        <f>J42-J9-J20-J27</f>
        <v>5.7999999999999545</v>
      </c>
      <c r="K36" s="455">
        <f>K42-K9-K20-K27</f>
        <v>2.120000000000033</v>
      </c>
      <c r="L36" s="455"/>
      <c r="M36" s="522">
        <f t="shared" ref="M36:M40" si="11">K36-J36</f>
        <v>-3.6799999999999216</v>
      </c>
      <c r="N36" s="551">
        <f t="shared" ref="N36:N40" si="12">M36/J36*100</f>
        <v>-63.448275862068115</v>
      </c>
    </row>
    <row r="37" spans="1:14" x14ac:dyDescent="0.2">
      <c r="A37" s="533" t="s">
        <v>115</v>
      </c>
      <c r="B37" s="455">
        <v>0.63849999999999996</v>
      </c>
      <c r="C37" s="455">
        <v>0</v>
      </c>
      <c r="D37" s="455">
        <v>8.1599999999999992E-2</v>
      </c>
      <c r="E37" s="455">
        <v>0.38339999999999996</v>
      </c>
      <c r="F37" s="455">
        <v>1.4E-3</v>
      </c>
      <c r="G37" s="455">
        <v>0</v>
      </c>
      <c r="H37" s="455">
        <v>2.8300000000000002E-2</v>
      </c>
      <c r="I37" s="455">
        <v>1.6999999999999999E-3</v>
      </c>
      <c r="J37" s="455">
        <v>0</v>
      </c>
      <c r="K37" s="539">
        <v>0.03</v>
      </c>
      <c r="L37" s="692"/>
      <c r="M37" s="522">
        <f t="shared" si="11"/>
        <v>0.03</v>
      </c>
      <c r="N37" s="552" t="s">
        <v>380</v>
      </c>
    </row>
    <row r="38" spans="1:14" x14ac:dyDescent="0.2">
      <c r="A38" s="533" t="s">
        <v>116</v>
      </c>
      <c r="B38" s="455">
        <v>0.26939999999999997</v>
      </c>
      <c r="C38" s="455">
        <v>1.0387999999999999</v>
      </c>
      <c r="D38" s="455">
        <v>0.87320000000000009</v>
      </c>
      <c r="E38" s="455">
        <v>0.57250000000000001</v>
      </c>
      <c r="F38" s="455">
        <v>2.4691999999999998</v>
      </c>
      <c r="G38" s="455">
        <v>1.3180999999999998</v>
      </c>
      <c r="H38" s="455">
        <v>0.67970000000000008</v>
      </c>
      <c r="I38" s="455">
        <v>0.6532</v>
      </c>
      <c r="J38" s="455">
        <v>4.5999999999999996</v>
      </c>
      <c r="K38" s="539">
        <v>0.63</v>
      </c>
      <c r="L38" s="692"/>
      <c r="M38" s="522">
        <f t="shared" si="11"/>
        <v>-3.9699999999999998</v>
      </c>
      <c r="N38" s="551">
        <f t="shared" si="12"/>
        <v>-86.304347826086953</v>
      </c>
    </row>
    <row r="39" spans="1:14" x14ac:dyDescent="0.2">
      <c r="A39" s="533" t="s">
        <v>117</v>
      </c>
      <c r="B39" s="455">
        <v>0.41720000000000002</v>
      </c>
      <c r="C39" s="455">
        <v>37.392800000000001</v>
      </c>
      <c r="D39" s="455">
        <v>23.089099999999998</v>
      </c>
      <c r="E39" s="455">
        <v>0.99150000000000005</v>
      </c>
      <c r="F39" s="455">
        <v>0.62590000000000001</v>
      </c>
      <c r="G39" s="455">
        <v>2.3090999999999999</v>
      </c>
      <c r="H39" s="455">
        <v>2.4241999999999999</v>
      </c>
      <c r="I39" s="455">
        <v>6.4500000000000002E-2</v>
      </c>
      <c r="J39" s="455">
        <v>0.25819999999999999</v>
      </c>
      <c r="K39" s="539">
        <v>0.24</v>
      </c>
      <c r="L39" s="692"/>
      <c r="M39" s="522">
        <f t="shared" si="11"/>
        <v>-1.8199999999999994E-2</v>
      </c>
      <c r="N39" s="551">
        <f t="shared" si="12"/>
        <v>-7.0487993803253266</v>
      </c>
    </row>
    <row r="40" spans="1:14" x14ac:dyDescent="0.2">
      <c r="A40" s="533" t="s">
        <v>107</v>
      </c>
      <c r="B40" s="455">
        <f t="shared" ref="B40:H40" si="13">B36-B37-B38-B39</f>
        <v>0.58500000000004237</v>
      </c>
      <c r="C40" s="455">
        <f t="shared" si="13"/>
        <v>1.8793999999998832</v>
      </c>
      <c r="D40" s="455">
        <f t="shared" si="13"/>
        <v>0.6357000000002202</v>
      </c>
      <c r="E40" s="455">
        <f t="shared" si="13"/>
        <v>1.032799999999954</v>
      </c>
      <c r="F40" s="455">
        <f t="shared" si="13"/>
        <v>0.66979999999997297</v>
      </c>
      <c r="G40" s="455">
        <f t="shared" si="13"/>
        <v>0.67590000000000794</v>
      </c>
      <c r="H40" s="455">
        <f t="shared" si="13"/>
        <v>0.76010000000003419</v>
      </c>
      <c r="I40" s="455">
        <f>I36-I37-I38-I39</f>
        <v>1.1380999999998311</v>
      </c>
      <c r="J40" s="455">
        <f>J36-J37-J38-J39</f>
        <v>0.9417999999999549</v>
      </c>
      <c r="K40" s="539">
        <f>K36-K37-K38-K39</f>
        <v>1.2200000000000333</v>
      </c>
      <c r="L40" s="455"/>
      <c r="M40" s="522">
        <f t="shared" si="11"/>
        <v>0.27820000000007838</v>
      </c>
      <c r="N40" s="551">
        <f t="shared" si="12"/>
        <v>29.539180293065588</v>
      </c>
    </row>
    <row r="41" spans="1:14" ht="6" customHeight="1" x14ac:dyDescent="0.2">
      <c r="A41" s="533"/>
      <c r="B41" s="455"/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522"/>
      <c r="N41" s="551"/>
    </row>
    <row r="42" spans="1:14" s="178" customFormat="1" ht="12" x14ac:dyDescent="0.25">
      <c r="A42" s="541" t="s">
        <v>118</v>
      </c>
      <c r="B42" s="195">
        <v>674.64449999999999</v>
      </c>
      <c r="C42" s="195">
        <v>740.44919999999991</v>
      </c>
      <c r="D42" s="195">
        <v>789.44190000000003</v>
      </c>
      <c r="E42" s="195">
        <v>772.71580000000006</v>
      </c>
      <c r="F42" s="195">
        <v>750.51109999999994</v>
      </c>
      <c r="G42" s="195">
        <v>879.63930000000005</v>
      </c>
      <c r="H42" s="195">
        <v>925.5951</v>
      </c>
      <c r="I42" s="195">
        <v>1191.7496999999998</v>
      </c>
      <c r="J42" s="195">
        <v>1087</v>
      </c>
      <c r="K42" s="694">
        <v>1203.53</v>
      </c>
      <c r="L42" s="681"/>
      <c r="M42" s="521">
        <f>K42-J42</f>
        <v>116.52999999999997</v>
      </c>
      <c r="N42" s="553">
        <f>M42/J42*100</f>
        <v>10.720331186752526</v>
      </c>
    </row>
    <row r="43" spans="1:14" s="249" customFormat="1" ht="12" x14ac:dyDescent="0.25">
      <c r="A43" s="560" t="s">
        <v>442</v>
      </c>
      <c r="B43" s="561"/>
      <c r="C43" s="561"/>
      <c r="D43" s="561"/>
      <c r="E43" s="561"/>
      <c r="F43" s="561"/>
      <c r="G43" s="561"/>
      <c r="H43" s="561"/>
      <c r="I43" s="561"/>
      <c r="J43" s="561"/>
      <c r="K43" s="561"/>
      <c r="L43" s="561"/>
      <c r="M43" s="562"/>
      <c r="N43" s="563"/>
    </row>
    <row r="44" spans="1:14" s="249" customFormat="1" x14ac:dyDescent="0.2">
      <c r="A44" s="500"/>
      <c r="B44" s="455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522"/>
      <c r="N44" s="554"/>
    </row>
    <row r="45" spans="1:14" s="249" customFormat="1" x14ac:dyDescent="0.2">
      <c r="A45" s="500" t="s">
        <v>396</v>
      </c>
      <c r="B45" s="455">
        <f>B16-B63</f>
        <v>342.86020000000002</v>
      </c>
      <c r="C45" s="455">
        <f t="shared" ref="C45:K45" si="14">C16-C63</f>
        <v>379.01609999999999</v>
      </c>
      <c r="D45" s="455">
        <f t="shared" si="14"/>
        <v>420.45729999999998</v>
      </c>
      <c r="E45" s="455">
        <f t="shared" si="14"/>
        <v>380.40469999999999</v>
      </c>
      <c r="F45" s="455">
        <f t="shared" si="14"/>
        <v>425.61460000000005</v>
      </c>
      <c r="G45" s="455">
        <f t="shared" si="14"/>
        <v>468.12069999999989</v>
      </c>
      <c r="H45" s="455">
        <f t="shared" si="14"/>
        <v>465.17789999999997</v>
      </c>
      <c r="I45" s="455">
        <f t="shared" si="14"/>
        <v>587.44669999999996</v>
      </c>
      <c r="J45" s="455">
        <f t="shared" si="14"/>
        <v>489.2226</v>
      </c>
      <c r="K45" s="455">
        <f t="shared" si="14"/>
        <v>676.13699999999994</v>
      </c>
      <c r="L45" s="455"/>
      <c r="M45" s="522">
        <f t="shared" ref="M45:M47" si="15">K45-J45</f>
        <v>186.91439999999994</v>
      </c>
      <c r="N45" s="551">
        <f t="shared" ref="N45:N47" si="16">M45/J45*100</f>
        <v>38.20641155989113</v>
      </c>
    </row>
    <row r="46" spans="1:14" s="249" customFormat="1" x14ac:dyDescent="0.2">
      <c r="A46" s="500" t="s">
        <v>397</v>
      </c>
      <c r="B46" s="455">
        <f>B17-B64</f>
        <v>76.010199999999983</v>
      </c>
      <c r="C46" s="455">
        <f t="shared" ref="C46:K46" si="17">C17-C64</f>
        <v>42.056899999999999</v>
      </c>
      <c r="D46" s="455">
        <f t="shared" si="17"/>
        <v>64.799499999999995</v>
      </c>
      <c r="E46" s="455">
        <f t="shared" si="17"/>
        <v>34.221899999999998</v>
      </c>
      <c r="F46" s="455">
        <f t="shared" si="17"/>
        <v>26.918199999999999</v>
      </c>
      <c r="G46" s="455">
        <f t="shared" si="17"/>
        <v>18.103899999999999</v>
      </c>
      <c r="H46" s="455">
        <f t="shared" si="17"/>
        <v>13.742799999999999</v>
      </c>
      <c r="I46" s="455">
        <f t="shared" si="17"/>
        <v>19.108599999999999</v>
      </c>
      <c r="J46" s="455">
        <f t="shared" si="17"/>
        <v>16.230399999999999</v>
      </c>
      <c r="K46" s="455">
        <f t="shared" si="17"/>
        <v>17.527000000000001</v>
      </c>
      <c r="L46" s="455"/>
      <c r="M46" s="522">
        <f t="shared" si="15"/>
        <v>1.2966000000000015</v>
      </c>
      <c r="N46" s="551">
        <f t="shared" si="16"/>
        <v>7.9887125394321874</v>
      </c>
    </row>
    <row r="47" spans="1:14" s="249" customFormat="1" x14ac:dyDescent="0.2">
      <c r="A47" s="500" t="s">
        <v>390</v>
      </c>
      <c r="B47" s="455">
        <f>B11-B65</f>
        <v>1.2440999999999998</v>
      </c>
      <c r="C47" s="455">
        <f t="shared" ref="C47:K47" si="18">C11-C65</f>
        <v>2.0729000000000002</v>
      </c>
      <c r="D47" s="455">
        <f t="shared" si="18"/>
        <v>1.8913</v>
      </c>
      <c r="E47" s="455">
        <f t="shared" si="18"/>
        <v>1.2957000000000001</v>
      </c>
      <c r="F47" s="455">
        <f t="shared" si="18"/>
        <v>1.0533000000000001</v>
      </c>
      <c r="G47" s="455">
        <f t="shared" si="18"/>
        <v>1.0379999999999998</v>
      </c>
      <c r="H47" s="455">
        <f t="shared" si="18"/>
        <v>1.3723000000000001</v>
      </c>
      <c r="I47" s="455">
        <f t="shared" si="18"/>
        <v>3.7449000000000003</v>
      </c>
      <c r="J47" s="455">
        <f t="shared" si="18"/>
        <v>0.86599999999999999</v>
      </c>
      <c r="K47" s="455">
        <f t="shared" si="18"/>
        <v>0.158</v>
      </c>
      <c r="L47" s="455"/>
      <c r="M47" s="522">
        <f t="shared" si="15"/>
        <v>-0.70799999999999996</v>
      </c>
      <c r="N47" s="551">
        <f t="shared" si="16"/>
        <v>-81.755196304849889</v>
      </c>
    </row>
    <row r="48" spans="1:14" s="249" customFormat="1" x14ac:dyDescent="0.2">
      <c r="A48" s="500"/>
      <c r="B48" s="455"/>
      <c r="C48" s="455"/>
      <c r="D48" s="455"/>
      <c r="E48" s="455"/>
      <c r="F48" s="455"/>
      <c r="G48" s="455"/>
      <c r="H48" s="455"/>
      <c r="I48" s="455"/>
      <c r="J48" s="455"/>
      <c r="K48" s="455"/>
      <c r="L48" s="455"/>
      <c r="M48" s="522"/>
      <c r="N48" s="564"/>
    </row>
    <row r="49" spans="1:17" s="249" customFormat="1" x14ac:dyDescent="0.2">
      <c r="A49" s="500" t="s">
        <v>393</v>
      </c>
      <c r="B49" s="455">
        <f>B13-B70</f>
        <v>116.00899999999999</v>
      </c>
      <c r="C49" s="455">
        <f t="shared" ref="C49:K49" si="19">C13-C70</f>
        <v>122.6331</v>
      </c>
      <c r="D49" s="455">
        <f t="shared" si="19"/>
        <v>103.62959999999998</v>
      </c>
      <c r="E49" s="455">
        <f t="shared" si="19"/>
        <v>134.76840000000001</v>
      </c>
      <c r="F49" s="455">
        <f t="shared" si="19"/>
        <v>122.88510000000001</v>
      </c>
      <c r="G49" s="455">
        <f t="shared" si="19"/>
        <v>153.35199999999998</v>
      </c>
      <c r="H49" s="455">
        <f t="shared" si="19"/>
        <v>158.53729999999999</v>
      </c>
      <c r="I49" s="455">
        <f t="shared" si="19"/>
        <v>183.47049999999999</v>
      </c>
      <c r="J49" s="455">
        <f t="shared" si="19"/>
        <v>185.78769999999997</v>
      </c>
      <c r="K49" s="455">
        <f t="shared" si="19"/>
        <v>190.34100000000001</v>
      </c>
      <c r="L49" s="455"/>
      <c r="M49" s="522">
        <f t="shared" ref="M49:M50" si="20">K49-J49</f>
        <v>4.5533000000000357</v>
      </c>
      <c r="N49" s="551">
        <f t="shared" ref="N49:N50" si="21">M49/J49*100</f>
        <v>2.4508080997827286</v>
      </c>
    </row>
    <row r="50" spans="1:17" s="249" customFormat="1" x14ac:dyDescent="0.2">
      <c r="A50" s="500" t="s">
        <v>395</v>
      </c>
      <c r="B50" s="455">
        <f>B15-B71</f>
        <v>17.541499999999999</v>
      </c>
      <c r="C50" s="455">
        <f t="shared" ref="C50:K50" si="22">C15-C71</f>
        <v>26.180399999999999</v>
      </c>
      <c r="D50" s="455">
        <f t="shared" si="22"/>
        <v>24.611899999999999</v>
      </c>
      <c r="E50" s="455">
        <f t="shared" si="22"/>
        <v>26.616300000000003</v>
      </c>
      <c r="F50" s="455">
        <f t="shared" si="22"/>
        <v>20.0611</v>
      </c>
      <c r="G50" s="455">
        <f t="shared" si="22"/>
        <v>21.417100000000001</v>
      </c>
      <c r="H50" s="455">
        <f t="shared" si="22"/>
        <v>22.663999999999998</v>
      </c>
      <c r="I50" s="455">
        <f t="shared" si="22"/>
        <v>36.186199999999999</v>
      </c>
      <c r="J50" s="455">
        <f t="shared" si="22"/>
        <v>27.884</v>
      </c>
      <c r="K50" s="455">
        <f t="shared" si="22"/>
        <v>25.034000000000002</v>
      </c>
      <c r="L50" s="455"/>
      <c r="M50" s="522">
        <f t="shared" si="20"/>
        <v>-2.8499999999999979</v>
      </c>
      <c r="N50" s="551">
        <f t="shared" si="21"/>
        <v>-10.220915220197956</v>
      </c>
    </row>
    <row r="51" spans="1:17" s="249" customFormat="1" x14ac:dyDescent="0.2">
      <c r="A51" s="500"/>
      <c r="B51" s="455"/>
      <c r="C51" s="455"/>
      <c r="D51" s="455"/>
      <c r="E51" s="455"/>
      <c r="F51" s="455"/>
      <c r="G51" s="455"/>
      <c r="H51" s="455"/>
      <c r="I51" s="455"/>
      <c r="J51" s="455"/>
      <c r="K51" s="455"/>
      <c r="L51" s="455"/>
      <c r="M51" s="522"/>
      <c r="N51" s="564"/>
    </row>
    <row r="52" spans="1:17" s="249" customFormat="1" x14ac:dyDescent="0.2">
      <c r="A52" s="500" t="s">
        <v>109</v>
      </c>
      <c r="B52" s="455">
        <f t="shared" ref="B52:K52" si="23">B28-B78</f>
        <v>5.4533000000000005</v>
      </c>
      <c r="C52" s="455">
        <f t="shared" si="23"/>
        <v>3.9796</v>
      </c>
      <c r="D52" s="455">
        <f t="shared" si="23"/>
        <v>5.3043999999999993</v>
      </c>
      <c r="E52" s="455">
        <f t="shared" si="23"/>
        <v>5.9314</v>
      </c>
      <c r="F52" s="455">
        <f t="shared" si="23"/>
        <v>4.9257</v>
      </c>
      <c r="G52" s="455">
        <f t="shared" si="23"/>
        <v>4.7638999999999996</v>
      </c>
      <c r="H52" s="455">
        <f t="shared" si="23"/>
        <v>5.9671000000000003</v>
      </c>
      <c r="I52" s="455">
        <f t="shared" si="23"/>
        <v>7.8389000000000006</v>
      </c>
      <c r="J52" s="455">
        <f t="shared" si="23"/>
        <v>10.264800000000001</v>
      </c>
      <c r="K52" s="455">
        <f t="shared" si="23"/>
        <v>12.293699999999998</v>
      </c>
      <c r="L52" s="455"/>
      <c r="M52" s="522">
        <f t="shared" ref="M52" si="24">K52-J52</f>
        <v>2.0288999999999966</v>
      </c>
      <c r="N52" s="564">
        <f t="shared" ref="N52" si="25">M52/J52*100</f>
        <v>19.765606733691804</v>
      </c>
    </row>
    <row r="53" spans="1:17" s="249" customFormat="1" x14ac:dyDescent="0.2">
      <c r="A53" s="500" t="s">
        <v>110</v>
      </c>
      <c r="B53" s="455">
        <f>B29-B79</f>
        <v>4.9786000000000001</v>
      </c>
      <c r="C53" s="455">
        <f t="shared" ref="C53:K53" si="26">C29-C79</f>
        <v>14.4024</v>
      </c>
      <c r="D53" s="455">
        <f t="shared" si="26"/>
        <v>16.514099999999999</v>
      </c>
      <c r="E53" s="455">
        <f t="shared" si="26"/>
        <v>51.748800000000003</v>
      </c>
      <c r="F53" s="455">
        <f t="shared" si="26"/>
        <v>15.232600000000001</v>
      </c>
      <c r="G53" s="455">
        <f t="shared" si="26"/>
        <v>38.969499999999996</v>
      </c>
      <c r="H53" s="455">
        <f t="shared" si="26"/>
        <v>42.745699999999999</v>
      </c>
      <c r="I53" s="455">
        <f t="shared" si="26"/>
        <v>68.496400000000008</v>
      </c>
      <c r="J53" s="455">
        <f t="shared" si="26"/>
        <v>84.020699999999991</v>
      </c>
      <c r="K53" s="455">
        <f t="shared" si="26"/>
        <v>9.6010000000000009</v>
      </c>
      <c r="L53" s="455"/>
      <c r="M53" s="522">
        <f t="shared" ref="M53:M55" si="27">K53-J53</f>
        <v>-74.419699999999992</v>
      </c>
      <c r="N53" s="551">
        <f t="shared" ref="N53:N55" si="28">M53/J53*100</f>
        <v>-88.573054021211433</v>
      </c>
    </row>
    <row r="54" spans="1:17" s="249" customFormat="1" x14ac:dyDescent="0.2">
      <c r="A54" s="500" t="s">
        <v>112</v>
      </c>
      <c r="B54" s="455">
        <f>B32-B77</f>
        <v>0.375</v>
      </c>
      <c r="C54" s="455">
        <f t="shared" ref="C54:K54" si="29">C32-C77</f>
        <v>0.54920000000000002</v>
      </c>
      <c r="D54" s="455">
        <f t="shared" si="29"/>
        <v>0.44489999999999974</v>
      </c>
      <c r="E54" s="455">
        <f t="shared" si="29"/>
        <v>1.4406000000000003</v>
      </c>
      <c r="F54" s="455">
        <f t="shared" si="29"/>
        <v>1.3384999999999998</v>
      </c>
      <c r="G54" s="455">
        <f t="shared" si="29"/>
        <v>1.2538</v>
      </c>
      <c r="H54" s="455">
        <f t="shared" si="29"/>
        <v>0.37570000000000014</v>
      </c>
      <c r="I54" s="455">
        <f t="shared" si="29"/>
        <v>1.1706999999999999</v>
      </c>
      <c r="J54" s="455">
        <f t="shared" si="29"/>
        <v>5.1889000000000003</v>
      </c>
      <c r="K54" s="455">
        <f t="shared" si="29"/>
        <v>2.8470000000000004</v>
      </c>
      <c r="L54" s="455"/>
      <c r="M54" s="522">
        <f t="shared" si="27"/>
        <v>-2.3418999999999999</v>
      </c>
      <c r="N54" s="551">
        <f t="shared" si="28"/>
        <v>-45.132879801113916</v>
      </c>
    </row>
    <row r="55" spans="1:17" s="249" customFormat="1" x14ac:dyDescent="0.2">
      <c r="A55" s="500" t="s">
        <v>111</v>
      </c>
      <c r="B55" s="455">
        <f>B30-B76</f>
        <v>11.9642</v>
      </c>
      <c r="C55" s="455">
        <f t="shared" ref="C55:K55" si="30">C30-C76</f>
        <v>13.822900000000001</v>
      </c>
      <c r="D55" s="455">
        <f t="shared" si="30"/>
        <v>11.408300000000001</v>
      </c>
      <c r="E55" s="455">
        <f t="shared" si="30"/>
        <v>10.458599999999999</v>
      </c>
      <c r="F55" s="455">
        <f t="shared" si="30"/>
        <v>11.835600000000001</v>
      </c>
      <c r="G55" s="455">
        <f t="shared" si="30"/>
        <v>16.137500000000003</v>
      </c>
      <c r="H55" s="455">
        <f t="shared" si="30"/>
        <v>16.956</v>
      </c>
      <c r="I55" s="455">
        <f t="shared" si="30"/>
        <v>15.658300000000001</v>
      </c>
      <c r="J55" s="455">
        <f t="shared" si="30"/>
        <v>18.063099999999999</v>
      </c>
      <c r="K55" s="455">
        <f t="shared" si="30"/>
        <v>17.331</v>
      </c>
      <c r="L55" s="455"/>
      <c r="M55" s="522">
        <f t="shared" si="27"/>
        <v>-0.73209999999999908</v>
      </c>
      <c r="N55" s="551">
        <f t="shared" si="28"/>
        <v>-4.0530141559311481</v>
      </c>
    </row>
    <row r="56" spans="1:17" s="249" customFormat="1" x14ac:dyDescent="0.2">
      <c r="A56" s="500"/>
      <c r="B56" s="455"/>
      <c r="C56" s="455"/>
      <c r="D56" s="455"/>
      <c r="E56" s="455"/>
      <c r="F56" s="455"/>
      <c r="G56" s="455"/>
      <c r="H56" s="455"/>
      <c r="I56" s="455"/>
      <c r="J56" s="455"/>
      <c r="K56" s="455"/>
      <c r="L56" s="455"/>
      <c r="M56" s="522"/>
      <c r="N56" s="564"/>
    </row>
    <row r="57" spans="1:17" s="249" customFormat="1" x14ac:dyDescent="0.2">
      <c r="A57" s="500" t="s">
        <v>107</v>
      </c>
      <c r="B57" s="455">
        <f>B59-SUM(B45:B56)</f>
        <v>24.122399999999857</v>
      </c>
      <c r="C57" s="455">
        <f t="shared" ref="C57:K57" si="31">C59-SUM(C45:C56)</f>
        <v>51.604999999999791</v>
      </c>
      <c r="D57" s="455">
        <f t="shared" si="31"/>
        <v>48.759500000000116</v>
      </c>
      <c r="E57" s="455">
        <f t="shared" si="31"/>
        <v>21.933099999999968</v>
      </c>
      <c r="F57" s="455">
        <f t="shared" si="31"/>
        <v>18.502699999999891</v>
      </c>
      <c r="G57" s="455">
        <f t="shared" si="31"/>
        <v>22.603000000000065</v>
      </c>
      <c r="H57" s="455">
        <f t="shared" si="31"/>
        <v>21.343300000000113</v>
      </c>
      <c r="I57" s="455">
        <f t="shared" si="31"/>
        <v>27.479499999999803</v>
      </c>
      <c r="J57" s="455">
        <f t="shared" si="31"/>
        <v>35.906799999999976</v>
      </c>
      <c r="K57" s="455">
        <f t="shared" si="31"/>
        <v>26.695299999999975</v>
      </c>
      <c r="L57" s="455"/>
      <c r="M57" s="522">
        <f>K57-J57</f>
        <v>-9.2115000000000009</v>
      </c>
      <c r="N57" s="551">
        <f>M57/J57*100</f>
        <v>-25.653915135851722</v>
      </c>
    </row>
    <row r="58" spans="1:17" s="249" customFormat="1" ht="12" x14ac:dyDescent="0.25">
      <c r="A58" s="543"/>
      <c r="B58" s="455"/>
      <c r="C58" s="455"/>
      <c r="D58" s="455"/>
      <c r="E58" s="455"/>
      <c r="F58" s="455"/>
      <c r="G58" s="455"/>
      <c r="H58" s="455"/>
      <c r="I58" s="455"/>
      <c r="J58" s="455"/>
      <c r="K58" s="455"/>
      <c r="L58" s="455"/>
      <c r="M58" s="522"/>
      <c r="N58" s="564"/>
    </row>
    <row r="59" spans="1:17" s="249" customFormat="1" ht="12" x14ac:dyDescent="0.25">
      <c r="A59" s="543" t="s">
        <v>443</v>
      </c>
      <c r="B59" s="455">
        <f>B42-B83</f>
        <v>600.55849999999998</v>
      </c>
      <c r="C59" s="455">
        <f t="shared" ref="C59:K59" si="32">C42-C83</f>
        <v>656.31849999999986</v>
      </c>
      <c r="D59" s="455">
        <f t="shared" si="32"/>
        <v>697.82080000000008</v>
      </c>
      <c r="E59" s="455">
        <f t="shared" si="32"/>
        <v>668.81950000000006</v>
      </c>
      <c r="F59" s="455">
        <f t="shared" si="32"/>
        <v>648.36739999999998</v>
      </c>
      <c r="G59" s="455">
        <f t="shared" si="32"/>
        <v>745.75940000000003</v>
      </c>
      <c r="H59" s="455">
        <f t="shared" si="32"/>
        <v>748.88210000000004</v>
      </c>
      <c r="I59" s="455">
        <f t="shared" si="32"/>
        <v>950.60069999999985</v>
      </c>
      <c r="J59" s="455">
        <f t="shared" si="32"/>
        <v>873.43499999999995</v>
      </c>
      <c r="K59" s="455">
        <f t="shared" si="32"/>
        <v>977.96499999999992</v>
      </c>
      <c r="L59" s="455"/>
      <c r="M59" s="522">
        <f>K59-J59</f>
        <v>104.52999999999997</v>
      </c>
      <c r="N59" s="551">
        <f>M59/J59*100</f>
        <v>11.967690784088109</v>
      </c>
    </row>
    <row r="60" spans="1:17" s="249" customFormat="1" ht="12" x14ac:dyDescent="0.25">
      <c r="A60" s="544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521"/>
      <c r="N60" s="555"/>
    </row>
    <row r="61" spans="1:17" s="249" customFormat="1" ht="12" x14ac:dyDescent="0.25">
      <c r="A61" s="542" t="s">
        <v>444</v>
      </c>
      <c r="B61" s="455"/>
      <c r="C61" s="455"/>
      <c r="D61" s="455"/>
      <c r="E61" s="455"/>
      <c r="F61" s="455"/>
      <c r="G61" s="455"/>
      <c r="H61" s="455"/>
      <c r="I61" s="455"/>
      <c r="J61" s="455"/>
      <c r="K61" s="455"/>
      <c r="L61" s="455"/>
      <c r="M61" s="522"/>
      <c r="N61" s="554"/>
    </row>
    <row r="62" spans="1:17" s="249" customFormat="1" ht="12" x14ac:dyDescent="0.25">
      <c r="A62" s="543"/>
      <c r="B62" s="455"/>
      <c r="C62" s="455"/>
      <c r="D62" s="455"/>
      <c r="E62" s="455"/>
      <c r="F62" s="455"/>
      <c r="G62" s="455"/>
      <c r="H62" s="455"/>
      <c r="I62" s="455"/>
      <c r="J62" s="455"/>
      <c r="K62" s="455"/>
      <c r="L62" s="455"/>
      <c r="M62" s="522"/>
      <c r="N62" s="554"/>
    </row>
    <row r="63" spans="1:17" s="249" customFormat="1" x14ac:dyDescent="0.2">
      <c r="A63" s="500" t="s">
        <v>396</v>
      </c>
      <c r="B63" s="455">
        <v>50.977199999999996</v>
      </c>
      <c r="C63" s="455">
        <v>49.573099999999997</v>
      </c>
      <c r="D63" s="455">
        <v>51.756999999999991</v>
      </c>
      <c r="E63" s="455">
        <v>56.936900000000001</v>
      </c>
      <c r="F63" s="455">
        <v>56.711300000000001</v>
      </c>
      <c r="G63" s="455">
        <v>61.213000000000001</v>
      </c>
      <c r="H63" s="455">
        <v>65.993300000000019</v>
      </c>
      <c r="I63" s="455">
        <v>95.365700000000018</v>
      </c>
      <c r="J63" s="455">
        <v>62.7774</v>
      </c>
      <c r="K63" s="455">
        <v>69.483000000000004</v>
      </c>
      <c r="L63" s="455"/>
      <c r="M63" s="522">
        <f t="shared" ref="M63:M65" si="33">K63-J63</f>
        <v>6.705600000000004</v>
      </c>
      <c r="N63" s="551">
        <f t="shared" ref="N63:N65" si="34">M63/J63*100</f>
        <v>10.681551004023747</v>
      </c>
      <c r="O63" s="247"/>
      <c r="P63" s="247"/>
      <c r="Q63" s="247"/>
    </row>
    <row r="64" spans="1:17" s="249" customFormat="1" x14ac:dyDescent="0.2">
      <c r="A64" s="500" t="s">
        <v>397</v>
      </c>
      <c r="B64" s="455">
        <v>1.7827</v>
      </c>
      <c r="C64" s="455">
        <v>3.2952000000000004</v>
      </c>
      <c r="D64" s="455">
        <v>2.6549999999999998</v>
      </c>
      <c r="E64" s="455">
        <v>1.3947000000000001</v>
      </c>
      <c r="F64" s="455">
        <v>2.0673000000000004</v>
      </c>
      <c r="G64" s="455">
        <v>1.4469000000000001</v>
      </c>
      <c r="H64" s="455">
        <v>1.81</v>
      </c>
      <c r="I64" s="455">
        <v>2.238</v>
      </c>
      <c r="J64" s="455">
        <v>2.2696000000000001</v>
      </c>
      <c r="K64" s="455">
        <v>2.9129999999999998</v>
      </c>
      <c r="L64" s="539"/>
      <c r="M64" s="522">
        <f t="shared" si="33"/>
        <v>0.64339999999999975</v>
      </c>
      <c r="N64" s="551">
        <f t="shared" si="34"/>
        <v>28.348607684173409</v>
      </c>
      <c r="O64" s="247"/>
      <c r="P64" s="247"/>
      <c r="Q64" s="247"/>
    </row>
    <row r="65" spans="1:17" s="249" customFormat="1" x14ac:dyDescent="0.2">
      <c r="A65" s="500" t="s">
        <v>390</v>
      </c>
      <c r="B65" s="455">
        <v>8.2000000000000003E-2</v>
      </c>
      <c r="C65" s="455">
        <v>5.8200000000000002E-2</v>
      </c>
      <c r="D65" s="455">
        <v>0.15290000000000001</v>
      </c>
      <c r="E65" s="455">
        <v>0.06</v>
      </c>
      <c r="F65" s="455">
        <v>0.20660000000000001</v>
      </c>
      <c r="G65" s="455">
        <v>0.14460000000000001</v>
      </c>
      <c r="H65" s="455">
        <v>3.8600000000000002E-2</v>
      </c>
      <c r="I65" s="455">
        <v>0.25160000000000005</v>
      </c>
      <c r="J65" s="455">
        <v>0.15209999999999999</v>
      </c>
      <c r="K65" s="455">
        <v>0.152</v>
      </c>
      <c r="L65" s="539"/>
      <c r="M65" s="522">
        <f t="shared" si="33"/>
        <v>-9.9999999999988987E-5</v>
      </c>
      <c r="N65" s="551">
        <f t="shared" si="34"/>
        <v>-6.5746219592366206E-2</v>
      </c>
      <c r="O65" s="247"/>
      <c r="P65" s="247"/>
      <c r="Q65" s="247"/>
    </row>
    <row r="66" spans="1:17" s="249" customFormat="1" x14ac:dyDescent="0.2">
      <c r="A66" s="500"/>
      <c r="B66" s="539"/>
      <c r="C66" s="539"/>
      <c r="D66" s="539"/>
      <c r="E66" s="539"/>
      <c r="F66" s="539"/>
      <c r="G66" s="539"/>
      <c r="H66" s="539"/>
      <c r="I66" s="539"/>
      <c r="J66" s="539"/>
      <c r="K66" s="539"/>
      <c r="L66" s="539"/>
      <c r="M66" s="556"/>
      <c r="N66" s="551"/>
      <c r="O66" s="247"/>
      <c r="P66" s="247"/>
      <c r="Q66" s="247"/>
    </row>
    <row r="67" spans="1:17" s="249" customFormat="1" x14ac:dyDescent="0.2">
      <c r="A67" s="500" t="s">
        <v>392</v>
      </c>
      <c r="B67" s="455">
        <v>1.1035999999999999</v>
      </c>
      <c r="C67" s="455">
        <v>1.4275</v>
      </c>
      <c r="D67" s="455">
        <v>2.2806999999999999</v>
      </c>
      <c r="E67" s="455">
        <v>2.1141000000000001</v>
      </c>
      <c r="F67" s="455">
        <v>2.7900999999999998</v>
      </c>
      <c r="G67" s="455">
        <v>27.8384</v>
      </c>
      <c r="H67" s="455">
        <v>64.927900000000008</v>
      </c>
      <c r="I67" s="455">
        <v>85.80980000000001</v>
      </c>
      <c r="J67" s="455">
        <v>64.177499999999995</v>
      </c>
      <c r="K67" s="455">
        <v>85.012</v>
      </c>
      <c r="L67" s="455"/>
      <c r="M67" s="522">
        <f t="shared" ref="M67:M68" si="35">K67-J67</f>
        <v>20.834500000000006</v>
      </c>
      <c r="N67" s="551">
        <f t="shared" ref="N67:N68" si="36">M67/J67*100</f>
        <v>32.463869736278298</v>
      </c>
      <c r="O67" s="247"/>
      <c r="P67" s="247"/>
      <c r="Q67" s="247"/>
    </row>
    <row r="68" spans="1:17" s="249" customFormat="1" x14ac:dyDescent="0.2">
      <c r="A68" s="500" t="s">
        <v>394</v>
      </c>
      <c r="B68" s="455">
        <v>7.4299999999999991E-2</v>
      </c>
      <c r="C68" s="455">
        <v>7.1900000000000006E-2</v>
      </c>
      <c r="D68" s="455">
        <v>0.17710000000000001</v>
      </c>
      <c r="E68" s="455">
        <v>0.84090000000000009</v>
      </c>
      <c r="F68" s="455">
        <v>1.7438000000000002</v>
      </c>
      <c r="G68" s="455">
        <v>1.673</v>
      </c>
      <c r="H68" s="455">
        <v>1.9112</v>
      </c>
      <c r="I68" s="455">
        <v>2.0371999999999999</v>
      </c>
      <c r="J68" s="455">
        <v>1.9245000000000001</v>
      </c>
      <c r="K68" s="455">
        <v>2.3740000000000001</v>
      </c>
      <c r="L68" s="455"/>
      <c r="M68" s="522">
        <f t="shared" si="35"/>
        <v>0.44950000000000001</v>
      </c>
      <c r="N68" s="551">
        <f t="shared" si="36"/>
        <v>23.356716030137697</v>
      </c>
      <c r="O68" s="247"/>
      <c r="P68" s="247"/>
      <c r="Q68" s="247"/>
    </row>
    <row r="69" spans="1:17" s="249" customFormat="1" x14ac:dyDescent="0.2">
      <c r="A69" s="500"/>
      <c r="B69" s="455"/>
      <c r="C69" s="455"/>
      <c r="D69" s="455"/>
      <c r="E69" s="455"/>
      <c r="F69" s="455"/>
      <c r="G69" s="455"/>
      <c r="H69" s="455"/>
      <c r="I69" s="455"/>
      <c r="J69" s="455"/>
      <c r="K69" s="455"/>
      <c r="L69" s="455"/>
      <c r="M69" s="556"/>
      <c r="N69" s="551"/>
      <c r="O69" s="247"/>
      <c r="P69" s="247"/>
      <c r="Q69" s="247"/>
    </row>
    <row r="70" spans="1:17" s="249" customFormat="1" x14ac:dyDescent="0.2">
      <c r="A70" s="500" t="s">
        <v>393</v>
      </c>
      <c r="B70" s="455">
        <v>13.266400000000001</v>
      </c>
      <c r="C70" s="455">
        <v>16.1554</v>
      </c>
      <c r="D70" s="455">
        <v>25.065300000000001</v>
      </c>
      <c r="E70" s="455">
        <v>31.812799999999999</v>
      </c>
      <c r="F70" s="455">
        <v>27.163900000000002</v>
      </c>
      <c r="G70" s="455">
        <v>29.89</v>
      </c>
      <c r="H70" s="455">
        <v>29.369299999999999</v>
      </c>
      <c r="I70" s="455">
        <v>42.484400000000001</v>
      </c>
      <c r="J70" s="455">
        <v>65.812300000000008</v>
      </c>
      <c r="K70" s="455">
        <v>50.168999999999997</v>
      </c>
      <c r="L70" s="455"/>
      <c r="M70" s="522">
        <f t="shared" ref="M70:M71" si="37">K70-J70</f>
        <v>-15.643300000000011</v>
      </c>
      <c r="N70" s="551">
        <f t="shared" ref="N70:N71" si="38">M70/J70*100</f>
        <v>-23.769568910370872</v>
      </c>
      <c r="O70" s="247"/>
      <c r="P70" s="247"/>
      <c r="Q70" s="247"/>
    </row>
    <row r="71" spans="1:17" s="249" customFormat="1" x14ac:dyDescent="0.2">
      <c r="A71" s="500" t="s">
        <v>395</v>
      </c>
      <c r="B71" s="455">
        <v>0.13200000000000001</v>
      </c>
      <c r="C71" s="455">
        <v>0.46539999999999998</v>
      </c>
      <c r="D71" s="455">
        <v>0.54390000000000005</v>
      </c>
      <c r="E71" s="455">
        <v>0.98509999999999986</v>
      </c>
      <c r="F71" s="455">
        <v>0.89810000000000001</v>
      </c>
      <c r="G71" s="455">
        <v>0.50490000000000002</v>
      </c>
      <c r="H71" s="455">
        <v>0.50860000000000005</v>
      </c>
      <c r="I71" s="455">
        <v>0.33760000000000001</v>
      </c>
      <c r="J71" s="455">
        <v>0.316</v>
      </c>
      <c r="K71" s="455">
        <v>0.156</v>
      </c>
      <c r="L71" s="455"/>
      <c r="M71" s="522">
        <f t="shared" si="37"/>
        <v>-0.16</v>
      </c>
      <c r="N71" s="551">
        <f t="shared" si="38"/>
        <v>-50.632911392405063</v>
      </c>
      <c r="O71" s="247"/>
      <c r="P71" s="247"/>
      <c r="Q71" s="247"/>
    </row>
    <row r="72" spans="1:17" s="249" customFormat="1" x14ac:dyDescent="0.2">
      <c r="A72" s="500"/>
      <c r="B72" s="455"/>
      <c r="C72" s="455"/>
      <c r="D72" s="455"/>
      <c r="E72" s="455"/>
      <c r="F72" s="455"/>
      <c r="G72" s="455"/>
      <c r="H72" s="455"/>
      <c r="I72" s="455"/>
      <c r="J72" s="455"/>
      <c r="K72" s="455"/>
      <c r="L72" s="455"/>
      <c r="M72" s="556"/>
      <c r="N72" s="551"/>
      <c r="O72" s="247"/>
      <c r="P72" s="247"/>
      <c r="Q72" s="247"/>
    </row>
    <row r="73" spans="1:17" s="249" customFormat="1" x14ac:dyDescent="0.2">
      <c r="A73" s="500" t="s">
        <v>103</v>
      </c>
      <c r="B73" s="455">
        <v>3.0168999999999997</v>
      </c>
      <c r="C73" s="455">
        <v>3.1988999999999996</v>
      </c>
      <c r="D73" s="455">
        <v>3.4453</v>
      </c>
      <c r="E73" s="455">
        <v>3.8453999999999997</v>
      </c>
      <c r="F73" s="455">
        <v>4.6481000000000003</v>
      </c>
      <c r="G73" s="455">
        <v>3.9113000000000002</v>
      </c>
      <c r="H73" s="455">
        <v>3.4058999999999995</v>
      </c>
      <c r="I73" s="455">
        <v>3.4617999999999998</v>
      </c>
      <c r="J73" s="455">
        <v>3.3781000000000003</v>
      </c>
      <c r="K73" s="455">
        <v>3.798</v>
      </c>
      <c r="L73" s="455"/>
      <c r="M73" s="522">
        <f t="shared" ref="M73:M74" si="39">K73-J73</f>
        <v>0.41989999999999972</v>
      </c>
      <c r="N73" s="551">
        <f t="shared" ref="N73:N74" si="40">M73/J73*100</f>
        <v>12.430064237293143</v>
      </c>
      <c r="O73" s="247"/>
      <c r="P73" s="247"/>
      <c r="Q73" s="247"/>
    </row>
    <row r="74" spans="1:17" s="249" customFormat="1" x14ac:dyDescent="0.2">
      <c r="A74" s="500" t="s">
        <v>104</v>
      </c>
      <c r="B74" s="455">
        <v>1.21</v>
      </c>
      <c r="C74" s="455">
        <v>1.028</v>
      </c>
      <c r="D74" s="455">
        <v>1.1619999999999999</v>
      </c>
      <c r="E74" s="455">
        <v>1.81</v>
      </c>
      <c r="F74" s="455">
        <v>1.1639999999999999</v>
      </c>
      <c r="G74" s="455">
        <v>1.5860000000000001</v>
      </c>
      <c r="H74" s="455">
        <v>2.5030000000000001</v>
      </c>
      <c r="I74" s="455">
        <v>1.806</v>
      </c>
      <c r="J74" s="455">
        <v>1.9570000000000001</v>
      </c>
      <c r="K74" s="455">
        <v>1.649</v>
      </c>
      <c r="L74" s="455"/>
      <c r="M74" s="522">
        <f t="shared" si="39"/>
        <v>-0.30800000000000005</v>
      </c>
      <c r="N74" s="551">
        <f t="shared" si="40"/>
        <v>-15.738375063873278</v>
      </c>
      <c r="O74" s="247"/>
      <c r="P74" s="247"/>
      <c r="Q74" s="247"/>
    </row>
    <row r="75" spans="1:17" s="249" customFormat="1" x14ac:dyDescent="0.2">
      <c r="A75" s="500"/>
      <c r="B75" s="455"/>
      <c r="C75" s="455"/>
      <c r="D75" s="455"/>
      <c r="E75" s="455"/>
      <c r="F75" s="455"/>
      <c r="G75" s="455"/>
      <c r="H75" s="455"/>
      <c r="I75" s="455"/>
      <c r="J75" s="455"/>
      <c r="K75" s="455"/>
      <c r="L75" s="455"/>
      <c r="M75" s="556"/>
      <c r="N75" s="551"/>
      <c r="O75" s="247"/>
      <c r="P75" s="247"/>
      <c r="Q75" s="247"/>
    </row>
    <row r="76" spans="1:17" s="249" customFormat="1" ht="9.75" customHeight="1" x14ac:dyDescent="0.2">
      <c r="A76" s="500" t="s">
        <v>111</v>
      </c>
      <c r="B76" s="455">
        <v>8.6699999999999999E-2</v>
      </c>
      <c r="C76" s="455">
        <v>0.02</v>
      </c>
      <c r="D76" s="455">
        <v>7.740000000000001E-2</v>
      </c>
      <c r="E76" s="455">
        <v>4.6299999999999994E-2</v>
      </c>
      <c r="F76" s="455">
        <v>0</v>
      </c>
      <c r="G76" s="455">
        <v>8.8700000000000001E-2</v>
      </c>
      <c r="H76" s="455">
        <v>0.15449999999999997</v>
      </c>
      <c r="I76" s="455">
        <v>0.15230000000000002</v>
      </c>
      <c r="J76" s="455">
        <v>0.13689999999999999</v>
      </c>
      <c r="K76" s="455">
        <v>0.16900000000000001</v>
      </c>
      <c r="L76" s="455"/>
      <c r="M76" s="522">
        <f t="shared" ref="M76:M79" si="41">K76-J76</f>
        <v>3.2100000000000017E-2</v>
      </c>
      <c r="N76" s="551">
        <f t="shared" ref="N76:N79" si="42">M76/J76*100</f>
        <v>23.447772096420756</v>
      </c>
      <c r="O76" s="247"/>
      <c r="P76" s="247"/>
      <c r="Q76" s="247"/>
    </row>
    <row r="77" spans="1:17" s="249" customFormat="1" ht="9.75" customHeight="1" x14ac:dyDescent="0.2">
      <c r="A77" s="500" t="s">
        <v>112</v>
      </c>
      <c r="B77" s="455">
        <v>0.62150000000000005</v>
      </c>
      <c r="C77" s="455">
        <v>0.6542</v>
      </c>
      <c r="D77" s="455">
        <v>0.71820000000000006</v>
      </c>
      <c r="E77" s="455">
        <v>0.52329999999999999</v>
      </c>
      <c r="F77" s="455">
        <v>0.64429999999999998</v>
      </c>
      <c r="G77" s="455">
        <v>0.58420000000000005</v>
      </c>
      <c r="H77" s="455">
        <v>0.67749999999999999</v>
      </c>
      <c r="I77" s="455">
        <v>1.014</v>
      </c>
      <c r="J77" s="455">
        <v>0.5111</v>
      </c>
      <c r="K77" s="455">
        <v>0.60299999999999998</v>
      </c>
      <c r="L77" s="455"/>
      <c r="M77" s="522">
        <f t="shared" si="41"/>
        <v>9.1899999999999982E-2</v>
      </c>
      <c r="N77" s="551">
        <f t="shared" si="42"/>
        <v>17.980825670123259</v>
      </c>
      <c r="O77" s="247"/>
      <c r="P77" s="247"/>
      <c r="Q77" s="247"/>
    </row>
    <row r="78" spans="1:17" s="249" customFormat="1" ht="9.75" customHeight="1" x14ac:dyDescent="0.2">
      <c r="A78" s="500" t="s">
        <v>109</v>
      </c>
      <c r="B78" s="696">
        <v>0</v>
      </c>
      <c r="C78" s="696">
        <v>0</v>
      </c>
      <c r="D78" s="696">
        <v>0.1149</v>
      </c>
      <c r="E78" s="696">
        <v>0</v>
      </c>
      <c r="F78" s="696">
        <v>0</v>
      </c>
      <c r="G78" s="696">
        <v>0.44580000000000003</v>
      </c>
      <c r="H78" s="696">
        <v>0.84810000000000008</v>
      </c>
      <c r="I78" s="696">
        <v>1.7698</v>
      </c>
      <c r="J78" s="696">
        <v>4.1352000000000002</v>
      </c>
      <c r="K78" s="696">
        <v>5.3363000000000005</v>
      </c>
      <c r="L78" s="696"/>
      <c r="M78" s="522">
        <f t="shared" ref="M78" si="43">K78-J78</f>
        <v>1.2011000000000003</v>
      </c>
      <c r="N78" s="551">
        <f t="shared" ref="N78" si="44">M78/J78*100</f>
        <v>29.045753530663575</v>
      </c>
      <c r="O78" s="247"/>
      <c r="P78" s="247"/>
      <c r="Q78" s="247"/>
    </row>
    <row r="79" spans="1:17" s="249" customFormat="1" ht="9.75" customHeight="1" x14ac:dyDescent="0.2">
      <c r="A79" s="500" t="s">
        <v>110</v>
      </c>
      <c r="B79" s="455">
        <v>0</v>
      </c>
      <c r="C79" s="455">
        <v>1.8100000000000002E-2</v>
      </c>
      <c r="D79" s="455">
        <v>0</v>
      </c>
      <c r="E79" s="455">
        <v>0.02</v>
      </c>
      <c r="F79" s="455">
        <v>9.4000000000000004E-3</v>
      </c>
      <c r="G79" s="455">
        <v>0</v>
      </c>
      <c r="H79" s="455">
        <v>3.8999999999999998E-3</v>
      </c>
      <c r="I79" s="455">
        <v>0.30210000000000004</v>
      </c>
      <c r="J79" s="455">
        <v>1.2792999999999999</v>
      </c>
      <c r="K79" s="455">
        <v>1.2789999999999999</v>
      </c>
      <c r="L79" s="455"/>
      <c r="M79" s="522">
        <f t="shared" si="41"/>
        <v>-2.9999999999996696E-4</v>
      </c>
      <c r="N79" s="551">
        <f t="shared" si="42"/>
        <v>-2.3450324396151564E-2</v>
      </c>
      <c r="O79" s="247"/>
      <c r="P79" s="247"/>
      <c r="Q79" s="247"/>
    </row>
    <row r="80" spans="1:17" s="249" customFormat="1" ht="9.75" customHeight="1" x14ac:dyDescent="0.2">
      <c r="A80" s="500"/>
      <c r="B80" s="455"/>
      <c r="C80" s="455"/>
      <c r="D80" s="455"/>
      <c r="E80" s="455"/>
      <c r="F80" s="455"/>
      <c r="G80" s="455"/>
      <c r="H80" s="455"/>
      <c r="I80" s="455"/>
      <c r="J80" s="455"/>
      <c r="K80" s="455"/>
      <c r="L80" s="455"/>
      <c r="M80" s="556"/>
      <c r="N80" s="551"/>
      <c r="O80" s="247"/>
      <c r="P80" s="247"/>
      <c r="Q80" s="247"/>
    </row>
    <row r="81" spans="1:17" s="249" customFormat="1" x14ac:dyDescent="0.2">
      <c r="A81" s="500" t="s">
        <v>107</v>
      </c>
      <c r="B81" s="455">
        <f>B83-SUM(B63:B80)</f>
        <v>1.7327000000000083</v>
      </c>
      <c r="C81" s="455">
        <f t="shared" ref="C81:K81" si="45">C83-SUM(C63:C80)</f>
        <v>8.1647999999999854</v>
      </c>
      <c r="D81" s="455">
        <f t="shared" si="45"/>
        <v>3.4713999999999885</v>
      </c>
      <c r="E81" s="455">
        <f t="shared" si="45"/>
        <v>3.5067999999999699</v>
      </c>
      <c r="F81" s="455">
        <f t="shared" si="45"/>
        <v>4.0968000000000018</v>
      </c>
      <c r="G81" s="455">
        <f t="shared" si="45"/>
        <v>4.5531000000000006</v>
      </c>
      <c r="H81" s="455">
        <f t="shared" si="45"/>
        <v>4.5611999999999284</v>
      </c>
      <c r="I81" s="455">
        <f t="shared" si="45"/>
        <v>4.118699999999933</v>
      </c>
      <c r="J81" s="455">
        <f t="shared" si="45"/>
        <v>4.7379999999999995</v>
      </c>
      <c r="K81" s="455">
        <f t="shared" si="45"/>
        <v>2.47169999999997</v>
      </c>
      <c r="L81" s="455"/>
      <c r="M81" s="522">
        <f>K81-J81</f>
        <v>-2.2663000000000295</v>
      </c>
      <c r="N81" s="551">
        <f>M81/J81*100</f>
        <v>-47.832418742085899</v>
      </c>
      <c r="O81" s="247"/>
      <c r="P81" s="247"/>
      <c r="Q81" s="247"/>
    </row>
    <row r="82" spans="1:17" s="249" customFormat="1" ht="7.5" customHeight="1" x14ac:dyDescent="0.2">
      <c r="A82" s="500"/>
      <c r="B82" s="455"/>
      <c r="C82" s="455"/>
      <c r="D82" s="455"/>
      <c r="E82" s="455"/>
      <c r="F82" s="455"/>
      <c r="G82" s="455"/>
      <c r="H82" s="455"/>
      <c r="I82" s="455"/>
      <c r="J82" s="455"/>
      <c r="K82" s="455"/>
      <c r="L82" s="455"/>
      <c r="M82" s="556"/>
      <c r="N82" s="551"/>
      <c r="O82" s="247"/>
      <c r="P82" s="247"/>
      <c r="Q82" s="247"/>
    </row>
    <row r="83" spans="1:17" s="249" customFormat="1" x14ac:dyDescent="0.2">
      <c r="A83" s="500" t="s">
        <v>443</v>
      </c>
      <c r="B83" s="455">
        <v>74.085999999999999</v>
      </c>
      <c r="C83" s="455">
        <v>84.13069999999999</v>
      </c>
      <c r="D83" s="455">
        <v>91.621099999999984</v>
      </c>
      <c r="E83" s="455">
        <v>103.89629999999998</v>
      </c>
      <c r="F83" s="455">
        <v>102.14370000000001</v>
      </c>
      <c r="G83" s="455">
        <v>133.87989999999999</v>
      </c>
      <c r="H83" s="455">
        <v>176.71299999999999</v>
      </c>
      <c r="I83" s="455">
        <v>241.149</v>
      </c>
      <c r="J83" s="455">
        <v>213.565</v>
      </c>
      <c r="K83" s="455">
        <v>225.565</v>
      </c>
      <c r="L83" s="455"/>
      <c r="M83" s="522">
        <f>K83-J83</f>
        <v>12</v>
      </c>
      <c r="N83" s="551">
        <f>M83/J83*100</f>
        <v>5.6188982277058503</v>
      </c>
      <c r="O83" s="247"/>
      <c r="P83" s="247"/>
      <c r="Q83" s="247"/>
    </row>
    <row r="84" spans="1:17" s="249" customFormat="1" ht="8.25" customHeight="1" x14ac:dyDescent="0.25">
      <c r="A84" s="544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557"/>
      <c r="N84" s="558"/>
      <c r="O84" s="247"/>
      <c r="P84" s="247"/>
      <c r="Q84" s="247"/>
    </row>
    <row r="85" spans="1:17" ht="12.75" customHeight="1" x14ac:dyDescent="0.2">
      <c r="A85" s="196" t="s">
        <v>469</v>
      </c>
      <c r="C85" s="559"/>
      <c r="D85" s="197"/>
      <c r="E85" s="197"/>
      <c r="F85" s="197"/>
      <c r="G85" s="197"/>
      <c r="H85" s="197"/>
      <c r="I85" s="197"/>
      <c r="J85" s="197"/>
      <c r="K85" s="197"/>
      <c r="L85" s="197"/>
      <c r="M85" s="194"/>
      <c r="N85" s="194"/>
      <c r="O85" s="295"/>
      <c r="P85" s="295"/>
      <c r="Q85" s="295"/>
    </row>
    <row r="86" spans="1:17" ht="10.5" customHeight="1" x14ac:dyDescent="0.2">
      <c r="A86" s="199" t="s">
        <v>404</v>
      </c>
      <c r="C86" s="199"/>
      <c r="D86" s="200"/>
      <c r="E86" s="201"/>
      <c r="F86" s="201"/>
      <c r="G86" s="201"/>
      <c r="H86" s="201"/>
      <c r="I86" s="201"/>
      <c r="J86" s="201"/>
      <c r="K86" s="201"/>
      <c r="L86" s="201"/>
    </row>
    <row r="87" spans="1:17" ht="10.5" customHeight="1" x14ac:dyDescent="0.2">
      <c r="A87" s="202" t="s">
        <v>369</v>
      </c>
      <c r="C87" s="202"/>
      <c r="D87" s="203"/>
      <c r="E87" s="204"/>
      <c r="F87" s="204"/>
      <c r="G87" s="204"/>
      <c r="H87" s="204"/>
      <c r="I87" s="204"/>
      <c r="J87" s="204"/>
      <c r="K87" s="204"/>
      <c r="L87" s="204"/>
    </row>
    <row r="88" spans="1:17" ht="10.5" customHeight="1" x14ac:dyDescent="0.2">
      <c r="A88" s="399" t="s">
        <v>486</v>
      </c>
      <c r="C88" s="205"/>
      <c r="D88" s="206"/>
      <c r="E88" s="207"/>
      <c r="F88" s="207"/>
      <c r="G88" s="207"/>
      <c r="H88" s="207"/>
      <c r="J88" s="207"/>
      <c r="K88" s="207"/>
      <c r="L88" s="207"/>
    </row>
    <row r="89" spans="1:17" ht="11.25" customHeight="1" x14ac:dyDescent="0.2">
      <c r="J89" s="207"/>
    </row>
    <row r="90" spans="1:17" ht="11.1" customHeight="1" x14ac:dyDescent="0.2"/>
    <row r="91" spans="1:17" ht="11.1" customHeight="1" x14ac:dyDescent="0.2">
      <c r="A91" s="208"/>
      <c r="C91" s="208"/>
      <c r="D91" s="209"/>
      <c r="E91" s="210"/>
      <c r="F91" s="210"/>
      <c r="G91" s="210"/>
      <c r="H91" s="210"/>
      <c r="I91" s="210"/>
      <c r="J91" s="210"/>
      <c r="K91" s="210"/>
      <c r="L91" s="210"/>
    </row>
    <row r="108" spans="1:12" x14ac:dyDescent="0.2">
      <c r="A108" s="192"/>
      <c r="B108" s="189"/>
      <c r="C108" s="192"/>
      <c r="D108" s="189"/>
      <c r="E108" s="213"/>
      <c r="F108" s="213"/>
      <c r="G108" s="213"/>
      <c r="H108" s="213"/>
      <c r="I108" s="213"/>
      <c r="J108" s="213"/>
      <c r="K108" s="213"/>
      <c r="L108" s="213"/>
    </row>
    <row r="109" spans="1:12" x14ac:dyDescent="0.2">
      <c r="A109" s="192"/>
      <c r="B109" s="189"/>
      <c r="C109" s="192"/>
      <c r="D109" s="189"/>
      <c r="E109" s="213"/>
      <c r="F109" s="213"/>
      <c r="G109" s="213"/>
      <c r="H109" s="213"/>
      <c r="I109" s="213"/>
      <c r="J109" s="213"/>
      <c r="K109" s="213"/>
      <c r="L109" s="213"/>
    </row>
    <row r="110" spans="1:12" x14ac:dyDescent="0.2">
      <c r="A110" s="192"/>
      <c r="B110" s="189"/>
      <c r="C110" s="192"/>
      <c r="D110" s="189"/>
      <c r="E110" s="213"/>
      <c r="F110" s="213"/>
      <c r="G110" s="213"/>
      <c r="H110" s="213"/>
      <c r="I110" s="213"/>
      <c r="J110" s="213"/>
      <c r="K110" s="213"/>
      <c r="L110" s="213"/>
    </row>
  </sheetData>
  <printOptions horizontalCentered="1"/>
  <pageMargins left="0.5" right="0.5" top="0.75" bottom="0.75" header="0" footer="0"/>
  <pageSetup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N6" transitionEvaluation="1" transitionEntry="1" codeName="Sheet8">
    <pageSetUpPr fitToPage="1"/>
  </sheetPr>
  <dimension ref="A1:CT141"/>
  <sheetViews>
    <sheetView zoomScale="130" zoomScaleNormal="130" workbookViewId="0">
      <pane xSplit="2" ySplit="5" topLeftCell="N6" activePane="bottomRight" state="frozen"/>
      <selection pane="topRight" activeCell="C1" sqref="C1"/>
      <selection pane="bottomLeft" activeCell="A6" sqref="A6"/>
      <selection pane="bottomRight" activeCell="A9" sqref="A9"/>
    </sheetView>
  </sheetViews>
  <sheetFormatPr defaultColWidth="9.6640625" defaultRowHeight="12" x14ac:dyDescent="0.2"/>
  <cols>
    <col min="1" max="1" width="32.88671875" style="190" customWidth="1"/>
    <col min="2" max="2" width="7.109375" style="190" customWidth="1"/>
    <col min="3" max="3" width="12.109375" style="190" customWidth="1"/>
    <col min="4" max="4" width="11.33203125" style="190" customWidth="1"/>
    <col min="5" max="7" width="12.88671875" style="190" customWidth="1"/>
    <col min="8" max="9" width="13.109375" style="190" customWidth="1"/>
    <col min="10" max="13" width="15.77734375" style="190" customWidth="1"/>
    <col min="14" max="14" width="14.33203125" style="330" customWidth="1"/>
    <col min="15" max="15" width="15.77734375" style="190" customWidth="1"/>
    <col min="16" max="16" width="14.33203125" style="330" customWidth="1"/>
    <col min="17" max="18" width="15.77734375" style="190" customWidth="1"/>
    <col min="19" max="19" width="14.33203125" style="330" customWidth="1"/>
    <col min="21" max="21" width="14.33203125" style="330" customWidth="1"/>
    <col min="22" max="27" width="9.6640625" style="190"/>
    <col min="28" max="28" width="12.6640625" style="190" customWidth="1"/>
    <col min="29" max="261" width="9.6640625" style="190"/>
    <col min="262" max="262" width="32.88671875" style="190" customWidth="1"/>
    <col min="263" max="263" width="6.88671875" style="190" customWidth="1"/>
    <col min="264" max="264" width="11.109375" style="190" customWidth="1"/>
    <col min="265" max="265" width="12.33203125" style="190" customWidth="1"/>
    <col min="266" max="266" width="13.109375" style="190" customWidth="1"/>
    <col min="267" max="267" width="12.109375" style="190" customWidth="1"/>
    <col min="268" max="268" width="11.33203125" style="190" customWidth="1"/>
    <col min="269" max="272" width="12.88671875" style="190" customWidth="1"/>
    <col min="273" max="273" width="13.109375" style="190" customWidth="1"/>
    <col min="274" max="274" width="12.88671875" style="190" customWidth="1"/>
    <col min="275" max="275" width="13.109375" style="190" customWidth="1"/>
    <col min="276" max="283" width="9.6640625" style="190"/>
    <col min="284" max="284" width="12.6640625" style="190" customWidth="1"/>
    <col min="285" max="517" width="9.6640625" style="190"/>
    <col min="518" max="518" width="32.88671875" style="190" customWidth="1"/>
    <col min="519" max="519" width="6.88671875" style="190" customWidth="1"/>
    <col min="520" max="520" width="11.109375" style="190" customWidth="1"/>
    <col min="521" max="521" width="12.33203125" style="190" customWidth="1"/>
    <col min="522" max="522" width="13.109375" style="190" customWidth="1"/>
    <col min="523" max="523" width="12.109375" style="190" customWidth="1"/>
    <col min="524" max="524" width="11.33203125" style="190" customWidth="1"/>
    <col min="525" max="528" width="12.88671875" style="190" customWidth="1"/>
    <col min="529" max="529" width="13.109375" style="190" customWidth="1"/>
    <col min="530" max="530" width="12.88671875" style="190" customWidth="1"/>
    <col min="531" max="531" width="13.109375" style="190" customWidth="1"/>
    <col min="532" max="539" width="9.6640625" style="190"/>
    <col min="540" max="540" width="12.6640625" style="190" customWidth="1"/>
    <col min="541" max="773" width="9.6640625" style="190"/>
    <col min="774" max="774" width="32.88671875" style="190" customWidth="1"/>
    <col min="775" max="775" width="6.88671875" style="190" customWidth="1"/>
    <col min="776" max="776" width="11.109375" style="190" customWidth="1"/>
    <col min="777" max="777" width="12.33203125" style="190" customWidth="1"/>
    <col min="778" max="778" width="13.109375" style="190" customWidth="1"/>
    <col min="779" max="779" width="12.109375" style="190" customWidth="1"/>
    <col min="780" max="780" width="11.33203125" style="190" customWidth="1"/>
    <col min="781" max="784" width="12.88671875" style="190" customWidth="1"/>
    <col min="785" max="785" width="13.109375" style="190" customWidth="1"/>
    <col min="786" max="786" width="12.88671875" style="190" customWidth="1"/>
    <col min="787" max="787" width="13.109375" style="190" customWidth="1"/>
    <col min="788" max="795" width="9.6640625" style="190"/>
    <col min="796" max="796" width="12.6640625" style="190" customWidth="1"/>
    <col min="797" max="1029" width="9.6640625" style="190"/>
    <col min="1030" max="1030" width="32.88671875" style="190" customWidth="1"/>
    <col min="1031" max="1031" width="6.88671875" style="190" customWidth="1"/>
    <col min="1032" max="1032" width="11.109375" style="190" customWidth="1"/>
    <col min="1033" max="1033" width="12.33203125" style="190" customWidth="1"/>
    <col min="1034" max="1034" width="13.109375" style="190" customWidth="1"/>
    <col min="1035" max="1035" width="12.109375" style="190" customWidth="1"/>
    <col min="1036" max="1036" width="11.33203125" style="190" customWidth="1"/>
    <col min="1037" max="1040" width="12.88671875" style="190" customWidth="1"/>
    <col min="1041" max="1041" width="13.109375" style="190" customWidth="1"/>
    <col min="1042" max="1042" width="12.88671875" style="190" customWidth="1"/>
    <col min="1043" max="1043" width="13.109375" style="190" customWidth="1"/>
    <col min="1044" max="1051" width="9.6640625" style="190"/>
    <col min="1052" max="1052" width="12.6640625" style="190" customWidth="1"/>
    <col min="1053" max="1285" width="9.6640625" style="190"/>
    <col min="1286" max="1286" width="32.88671875" style="190" customWidth="1"/>
    <col min="1287" max="1287" width="6.88671875" style="190" customWidth="1"/>
    <col min="1288" max="1288" width="11.109375" style="190" customWidth="1"/>
    <col min="1289" max="1289" width="12.33203125" style="190" customWidth="1"/>
    <col min="1290" max="1290" width="13.109375" style="190" customWidth="1"/>
    <col min="1291" max="1291" width="12.109375" style="190" customWidth="1"/>
    <col min="1292" max="1292" width="11.33203125" style="190" customWidth="1"/>
    <col min="1293" max="1296" width="12.88671875" style="190" customWidth="1"/>
    <col min="1297" max="1297" width="13.109375" style="190" customWidth="1"/>
    <col min="1298" max="1298" width="12.88671875" style="190" customWidth="1"/>
    <col min="1299" max="1299" width="13.109375" style="190" customWidth="1"/>
    <col min="1300" max="1307" width="9.6640625" style="190"/>
    <col min="1308" max="1308" width="12.6640625" style="190" customWidth="1"/>
    <col min="1309" max="1541" width="9.6640625" style="190"/>
    <col min="1542" max="1542" width="32.88671875" style="190" customWidth="1"/>
    <col min="1543" max="1543" width="6.88671875" style="190" customWidth="1"/>
    <col min="1544" max="1544" width="11.109375" style="190" customWidth="1"/>
    <col min="1545" max="1545" width="12.33203125" style="190" customWidth="1"/>
    <col min="1546" max="1546" width="13.109375" style="190" customWidth="1"/>
    <col min="1547" max="1547" width="12.109375" style="190" customWidth="1"/>
    <col min="1548" max="1548" width="11.33203125" style="190" customWidth="1"/>
    <col min="1549" max="1552" width="12.88671875" style="190" customWidth="1"/>
    <col min="1553" max="1553" width="13.109375" style="190" customWidth="1"/>
    <col min="1554" max="1554" width="12.88671875" style="190" customWidth="1"/>
    <col min="1555" max="1555" width="13.109375" style="190" customWidth="1"/>
    <col min="1556" max="1563" width="9.6640625" style="190"/>
    <col min="1564" max="1564" width="12.6640625" style="190" customWidth="1"/>
    <col min="1565" max="1797" width="9.6640625" style="190"/>
    <col min="1798" max="1798" width="32.88671875" style="190" customWidth="1"/>
    <col min="1799" max="1799" width="6.88671875" style="190" customWidth="1"/>
    <col min="1800" max="1800" width="11.109375" style="190" customWidth="1"/>
    <col min="1801" max="1801" width="12.33203125" style="190" customWidth="1"/>
    <col min="1802" max="1802" width="13.109375" style="190" customWidth="1"/>
    <col min="1803" max="1803" width="12.109375" style="190" customWidth="1"/>
    <col min="1804" max="1804" width="11.33203125" style="190" customWidth="1"/>
    <col min="1805" max="1808" width="12.88671875" style="190" customWidth="1"/>
    <col min="1809" max="1809" width="13.109375" style="190" customWidth="1"/>
    <col min="1810" max="1810" width="12.88671875" style="190" customWidth="1"/>
    <col min="1811" max="1811" width="13.109375" style="190" customWidth="1"/>
    <col min="1812" max="1819" width="9.6640625" style="190"/>
    <col min="1820" max="1820" width="12.6640625" style="190" customWidth="1"/>
    <col min="1821" max="2053" width="9.6640625" style="190"/>
    <col min="2054" max="2054" width="32.88671875" style="190" customWidth="1"/>
    <col min="2055" max="2055" width="6.88671875" style="190" customWidth="1"/>
    <col min="2056" max="2056" width="11.109375" style="190" customWidth="1"/>
    <col min="2057" max="2057" width="12.33203125" style="190" customWidth="1"/>
    <col min="2058" max="2058" width="13.109375" style="190" customWidth="1"/>
    <col min="2059" max="2059" width="12.109375" style="190" customWidth="1"/>
    <col min="2060" max="2060" width="11.33203125" style="190" customWidth="1"/>
    <col min="2061" max="2064" width="12.88671875" style="190" customWidth="1"/>
    <col min="2065" max="2065" width="13.109375" style="190" customWidth="1"/>
    <col min="2066" max="2066" width="12.88671875" style="190" customWidth="1"/>
    <col min="2067" max="2067" width="13.109375" style="190" customWidth="1"/>
    <col min="2068" max="2075" width="9.6640625" style="190"/>
    <col min="2076" max="2076" width="12.6640625" style="190" customWidth="1"/>
    <col min="2077" max="2309" width="9.6640625" style="190"/>
    <col min="2310" max="2310" width="32.88671875" style="190" customWidth="1"/>
    <col min="2311" max="2311" width="6.88671875" style="190" customWidth="1"/>
    <col min="2312" max="2312" width="11.109375" style="190" customWidth="1"/>
    <col min="2313" max="2313" width="12.33203125" style="190" customWidth="1"/>
    <col min="2314" max="2314" width="13.109375" style="190" customWidth="1"/>
    <col min="2315" max="2315" width="12.109375" style="190" customWidth="1"/>
    <col min="2316" max="2316" width="11.33203125" style="190" customWidth="1"/>
    <col min="2317" max="2320" width="12.88671875" style="190" customWidth="1"/>
    <col min="2321" max="2321" width="13.109375" style="190" customWidth="1"/>
    <col min="2322" max="2322" width="12.88671875" style="190" customWidth="1"/>
    <col min="2323" max="2323" width="13.109375" style="190" customWidth="1"/>
    <col min="2324" max="2331" width="9.6640625" style="190"/>
    <col min="2332" max="2332" width="12.6640625" style="190" customWidth="1"/>
    <col min="2333" max="2565" width="9.6640625" style="190"/>
    <col min="2566" max="2566" width="32.88671875" style="190" customWidth="1"/>
    <col min="2567" max="2567" width="6.88671875" style="190" customWidth="1"/>
    <col min="2568" max="2568" width="11.109375" style="190" customWidth="1"/>
    <col min="2569" max="2569" width="12.33203125" style="190" customWidth="1"/>
    <col min="2570" max="2570" width="13.109375" style="190" customWidth="1"/>
    <col min="2571" max="2571" width="12.109375" style="190" customWidth="1"/>
    <col min="2572" max="2572" width="11.33203125" style="190" customWidth="1"/>
    <col min="2573" max="2576" width="12.88671875" style="190" customWidth="1"/>
    <col min="2577" max="2577" width="13.109375" style="190" customWidth="1"/>
    <col min="2578" max="2578" width="12.88671875" style="190" customWidth="1"/>
    <col min="2579" max="2579" width="13.109375" style="190" customWidth="1"/>
    <col min="2580" max="2587" width="9.6640625" style="190"/>
    <col min="2588" max="2588" width="12.6640625" style="190" customWidth="1"/>
    <col min="2589" max="2821" width="9.6640625" style="190"/>
    <col min="2822" max="2822" width="32.88671875" style="190" customWidth="1"/>
    <col min="2823" max="2823" width="6.88671875" style="190" customWidth="1"/>
    <col min="2824" max="2824" width="11.109375" style="190" customWidth="1"/>
    <col min="2825" max="2825" width="12.33203125" style="190" customWidth="1"/>
    <col min="2826" max="2826" width="13.109375" style="190" customWidth="1"/>
    <col min="2827" max="2827" width="12.109375" style="190" customWidth="1"/>
    <col min="2828" max="2828" width="11.33203125" style="190" customWidth="1"/>
    <col min="2829" max="2832" width="12.88671875" style="190" customWidth="1"/>
    <col min="2833" max="2833" width="13.109375" style="190" customWidth="1"/>
    <col min="2834" max="2834" width="12.88671875" style="190" customWidth="1"/>
    <col min="2835" max="2835" width="13.109375" style="190" customWidth="1"/>
    <col min="2836" max="2843" width="9.6640625" style="190"/>
    <col min="2844" max="2844" width="12.6640625" style="190" customWidth="1"/>
    <col min="2845" max="3077" width="9.6640625" style="190"/>
    <col min="3078" max="3078" width="32.88671875" style="190" customWidth="1"/>
    <col min="3079" max="3079" width="6.88671875" style="190" customWidth="1"/>
    <col min="3080" max="3080" width="11.109375" style="190" customWidth="1"/>
    <col min="3081" max="3081" width="12.33203125" style="190" customWidth="1"/>
    <col min="3082" max="3082" width="13.109375" style="190" customWidth="1"/>
    <col min="3083" max="3083" width="12.109375" style="190" customWidth="1"/>
    <col min="3084" max="3084" width="11.33203125" style="190" customWidth="1"/>
    <col min="3085" max="3088" width="12.88671875" style="190" customWidth="1"/>
    <col min="3089" max="3089" width="13.109375" style="190" customWidth="1"/>
    <col min="3090" max="3090" width="12.88671875" style="190" customWidth="1"/>
    <col min="3091" max="3091" width="13.109375" style="190" customWidth="1"/>
    <col min="3092" max="3099" width="9.6640625" style="190"/>
    <col min="3100" max="3100" width="12.6640625" style="190" customWidth="1"/>
    <col min="3101" max="3333" width="9.6640625" style="190"/>
    <col min="3334" max="3334" width="32.88671875" style="190" customWidth="1"/>
    <col min="3335" max="3335" width="6.88671875" style="190" customWidth="1"/>
    <col min="3336" max="3336" width="11.109375" style="190" customWidth="1"/>
    <col min="3337" max="3337" width="12.33203125" style="190" customWidth="1"/>
    <col min="3338" max="3338" width="13.109375" style="190" customWidth="1"/>
    <col min="3339" max="3339" width="12.109375" style="190" customWidth="1"/>
    <col min="3340" max="3340" width="11.33203125" style="190" customWidth="1"/>
    <col min="3341" max="3344" width="12.88671875" style="190" customWidth="1"/>
    <col min="3345" max="3345" width="13.109375" style="190" customWidth="1"/>
    <col min="3346" max="3346" width="12.88671875" style="190" customWidth="1"/>
    <col min="3347" max="3347" width="13.109375" style="190" customWidth="1"/>
    <col min="3348" max="3355" width="9.6640625" style="190"/>
    <col min="3356" max="3356" width="12.6640625" style="190" customWidth="1"/>
    <col min="3357" max="3589" width="9.6640625" style="190"/>
    <col min="3590" max="3590" width="32.88671875" style="190" customWidth="1"/>
    <col min="3591" max="3591" width="6.88671875" style="190" customWidth="1"/>
    <col min="3592" max="3592" width="11.109375" style="190" customWidth="1"/>
    <col min="3593" max="3593" width="12.33203125" style="190" customWidth="1"/>
    <col min="3594" max="3594" width="13.109375" style="190" customWidth="1"/>
    <col min="3595" max="3595" width="12.109375" style="190" customWidth="1"/>
    <col min="3596" max="3596" width="11.33203125" style="190" customWidth="1"/>
    <col min="3597" max="3600" width="12.88671875" style="190" customWidth="1"/>
    <col min="3601" max="3601" width="13.109375" style="190" customWidth="1"/>
    <col min="3602" max="3602" width="12.88671875" style="190" customWidth="1"/>
    <col min="3603" max="3603" width="13.109375" style="190" customWidth="1"/>
    <col min="3604" max="3611" width="9.6640625" style="190"/>
    <col min="3612" max="3612" width="12.6640625" style="190" customWidth="1"/>
    <col min="3613" max="3845" width="9.6640625" style="190"/>
    <col min="3846" max="3846" width="32.88671875" style="190" customWidth="1"/>
    <col min="3847" max="3847" width="6.88671875" style="190" customWidth="1"/>
    <col min="3848" max="3848" width="11.109375" style="190" customWidth="1"/>
    <col min="3849" max="3849" width="12.33203125" style="190" customWidth="1"/>
    <col min="3850" max="3850" width="13.109375" style="190" customWidth="1"/>
    <col min="3851" max="3851" width="12.109375" style="190" customWidth="1"/>
    <col min="3852" max="3852" width="11.33203125" style="190" customWidth="1"/>
    <col min="3853" max="3856" width="12.88671875" style="190" customWidth="1"/>
    <col min="3857" max="3857" width="13.109375" style="190" customWidth="1"/>
    <col min="3858" max="3858" width="12.88671875" style="190" customWidth="1"/>
    <col min="3859" max="3859" width="13.109375" style="190" customWidth="1"/>
    <col min="3860" max="3867" width="9.6640625" style="190"/>
    <col min="3868" max="3868" width="12.6640625" style="190" customWidth="1"/>
    <col min="3869" max="4101" width="9.6640625" style="190"/>
    <col min="4102" max="4102" width="32.88671875" style="190" customWidth="1"/>
    <col min="4103" max="4103" width="6.88671875" style="190" customWidth="1"/>
    <col min="4104" max="4104" width="11.109375" style="190" customWidth="1"/>
    <col min="4105" max="4105" width="12.33203125" style="190" customWidth="1"/>
    <col min="4106" max="4106" width="13.109375" style="190" customWidth="1"/>
    <col min="4107" max="4107" width="12.109375" style="190" customWidth="1"/>
    <col min="4108" max="4108" width="11.33203125" style="190" customWidth="1"/>
    <col min="4109" max="4112" width="12.88671875" style="190" customWidth="1"/>
    <col min="4113" max="4113" width="13.109375" style="190" customWidth="1"/>
    <col min="4114" max="4114" width="12.88671875" style="190" customWidth="1"/>
    <col min="4115" max="4115" width="13.109375" style="190" customWidth="1"/>
    <col min="4116" max="4123" width="9.6640625" style="190"/>
    <col min="4124" max="4124" width="12.6640625" style="190" customWidth="1"/>
    <col min="4125" max="4357" width="9.6640625" style="190"/>
    <col min="4358" max="4358" width="32.88671875" style="190" customWidth="1"/>
    <col min="4359" max="4359" width="6.88671875" style="190" customWidth="1"/>
    <col min="4360" max="4360" width="11.109375" style="190" customWidth="1"/>
    <col min="4361" max="4361" width="12.33203125" style="190" customWidth="1"/>
    <col min="4362" max="4362" width="13.109375" style="190" customWidth="1"/>
    <col min="4363" max="4363" width="12.109375" style="190" customWidth="1"/>
    <col min="4364" max="4364" width="11.33203125" style="190" customWidth="1"/>
    <col min="4365" max="4368" width="12.88671875" style="190" customWidth="1"/>
    <col min="4369" max="4369" width="13.109375" style="190" customWidth="1"/>
    <col min="4370" max="4370" width="12.88671875" style="190" customWidth="1"/>
    <col min="4371" max="4371" width="13.109375" style="190" customWidth="1"/>
    <col min="4372" max="4379" width="9.6640625" style="190"/>
    <col min="4380" max="4380" width="12.6640625" style="190" customWidth="1"/>
    <col min="4381" max="4613" width="9.6640625" style="190"/>
    <col min="4614" max="4614" width="32.88671875" style="190" customWidth="1"/>
    <col min="4615" max="4615" width="6.88671875" style="190" customWidth="1"/>
    <col min="4616" max="4616" width="11.109375" style="190" customWidth="1"/>
    <col min="4617" max="4617" width="12.33203125" style="190" customWidth="1"/>
    <col min="4618" max="4618" width="13.109375" style="190" customWidth="1"/>
    <col min="4619" max="4619" width="12.109375" style="190" customWidth="1"/>
    <col min="4620" max="4620" width="11.33203125" style="190" customWidth="1"/>
    <col min="4621" max="4624" width="12.88671875" style="190" customWidth="1"/>
    <col min="4625" max="4625" width="13.109375" style="190" customWidth="1"/>
    <col min="4626" max="4626" width="12.88671875" style="190" customWidth="1"/>
    <col min="4627" max="4627" width="13.109375" style="190" customWidth="1"/>
    <col min="4628" max="4635" width="9.6640625" style="190"/>
    <col min="4636" max="4636" width="12.6640625" style="190" customWidth="1"/>
    <col min="4637" max="4869" width="9.6640625" style="190"/>
    <col min="4870" max="4870" width="32.88671875" style="190" customWidth="1"/>
    <col min="4871" max="4871" width="6.88671875" style="190" customWidth="1"/>
    <col min="4872" max="4872" width="11.109375" style="190" customWidth="1"/>
    <col min="4873" max="4873" width="12.33203125" style="190" customWidth="1"/>
    <col min="4874" max="4874" width="13.109375" style="190" customWidth="1"/>
    <col min="4875" max="4875" width="12.109375" style="190" customWidth="1"/>
    <col min="4876" max="4876" width="11.33203125" style="190" customWidth="1"/>
    <col min="4877" max="4880" width="12.88671875" style="190" customWidth="1"/>
    <col min="4881" max="4881" width="13.109375" style="190" customWidth="1"/>
    <col min="4882" max="4882" width="12.88671875" style="190" customWidth="1"/>
    <col min="4883" max="4883" width="13.109375" style="190" customWidth="1"/>
    <col min="4884" max="4891" width="9.6640625" style="190"/>
    <col min="4892" max="4892" width="12.6640625" style="190" customWidth="1"/>
    <col min="4893" max="5125" width="9.6640625" style="190"/>
    <col min="5126" max="5126" width="32.88671875" style="190" customWidth="1"/>
    <col min="5127" max="5127" width="6.88671875" style="190" customWidth="1"/>
    <col min="5128" max="5128" width="11.109375" style="190" customWidth="1"/>
    <col min="5129" max="5129" width="12.33203125" style="190" customWidth="1"/>
    <col min="5130" max="5130" width="13.109375" style="190" customWidth="1"/>
    <col min="5131" max="5131" width="12.109375" style="190" customWidth="1"/>
    <col min="5132" max="5132" width="11.33203125" style="190" customWidth="1"/>
    <col min="5133" max="5136" width="12.88671875" style="190" customWidth="1"/>
    <col min="5137" max="5137" width="13.109375" style="190" customWidth="1"/>
    <col min="5138" max="5138" width="12.88671875" style="190" customWidth="1"/>
    <col min="5139" max="5139" width="13.109375" style="190" customWidth="1"/>
    <col min="5140" max="5147" width="9.6640625" style="190"/>
    <col min="5148" max="5148" width="12.6640625" style="190" customWidth="1"/>
    <col min="5149" max="5381" width="9.6640625" style="190"/>
    <col min="5382" max="5382" width="32.88671875" style="190" customWidth="1"/>
    <col min="5383" max="5383" width="6.88671875" style="190" customWidth="1"/>
    <col min="5384" max="5384" width="11.109375" style="190" customWidth="1"/>
    <col min="5385" max="5385" width="12.33203125" style="190" customWidth="1"/>
    <col min="5386" max="5386" width="13.109375" style="190" customWidth="1"/>
    <col min="5387" max="5387" width="12.109375" style="190" customWidth="1"/>
    <col min="5388" max="5388" width="11.33203125" style="190" customWidth="1"/>
    <col min="5389" max="5392" width="12.88671875" style="190" customWidth="1"/>
    <col min="5393" max="5393" width="13.109375" style="190" customWidth="1"/>
    <col min="5394" max="5394" width="12.88671875" style="190" customWidth="1"/>
    <col min="5395" max="5395" width="13.109375" style="190" customWidth="1"/>
    <col min="5396" max="5403" width="9.6640625" style="190"/>
    <col min="5404" max="5404" width="12.6640625" style="190" customWidth="1"/>
    <col min="5405" max="5637" width="9.6640625" style="190"/>
    <col min="5638" max="5638" width="32.88671875" style="190" customWidth="1"/>
    <col min="5639" max="5639" width="6.88671875" style="190" customWidth="1"/>
    <col min="5640" max="5640" width="11.109375" style="190" customWidth="1"/>
    <col min="5641" max="5641" width="12.33203125" style="190" customWidth="1"/>
    <col min="5642" max="5642" width="13.109375" style="190" customWidth="1"/>
    <col min="5643" max="5643" width="12.109375" style="190" customWidth="1"/>
    <col min="5644" max="5644" width="11.33203125" style="190" customWidth="1"/>
    <col min="5645" max="5648" width="12.88671875" style="190" customWidth="1"/>
    <col min="5649" max="5649" width="13.109375" style="190" customWidth="1"/>
    <col min="5650" max="5650" width="12.88671875" style="190" customWidth="1"/>
    <col min="5651" max="5651" width="13.109375" style="190" customWidth="1"/>
    <col min="5652" max="5659" width="9.6640625" style="190"/>
    <col min="5660" max="5660" width="12.6640625" style="190" customWidth="1"/>
    <col min="5661" max="5893" width="9.6640625" style="190"/>
    <col min="5894" max="5894" width="32.88671875" style="190" customWidth="1"/>
    <col min="5895" max="5895" width="6.88671875" style="190" customWidth="1"/>
    <col min="5896" max="5896" width="11.109375" style="190" customWidth="1"/>
    <col min="5897" max="5897" width="12.33203125" style="190" customWidth="1"/>
    <col min="5898" max="5898" width="13.109375" style="190" customWidth="1"/>
    <col min="5899" max="5899" width="12.109375" style="190" customWidth="1"/>
    <col min="5900" max="5900" width="11.33203125" style="190" customWidth="1"/>
    <col min="5901" max="5904" width="12.88671875" style="190" customWidth="1"/>
    <col min="5905" max="5905" width="13.109375" style="190" customWidth="1"/>
    <col min="5906" max="5906" width="12.88671875" style="190" customWidth="1"/>
    <col min="5907" max="5907" width="13.109375" style="190" customWidth="1"/>
    <col min="5908" max="5915" width="9.6640625" style="190"/>
    <col min="5916" max="5916" width="12.6640625" style="190" customWidth="1"/>
    <col min="5917" max="6149" width="9.6640625" style="190"/>
    <col min="6150" max="6150" width="32.88671875" style="190" customWidth="1"/>
    <col min="6151" max="6151" width="6.88671875" style="190" customWidth="1"/>
    <col min="6152" max="6152" width="11.109375" style="190" customWidth="1"/>
    <col min="6153" max="6153" width="12.33203125" style="190" customWidth="1"/>
    <col min="6154" max="6154" width="13.109375" style="190" customWidth="1"/>
    <col min="6155" max="6155" width="12.109375" style="190" customWidth="1"/>
    <col min="6156" max="6156" width="11.33203125" style="190" customWidth="1"/>
    <col min="6157" max="6160" width="12.88671875" style="190" customWidth="1"/>
    <col min="6161" max="6161" width="13.109375" style="190" customWidth="1"/>
    <col min="6162" max="6162" width="12.88671875" style="190" customWidth="1"/>
    <col min="6163" max="6163" width="13.109375" style="190" customWidth="1"/>
    <col min="6164" max="6171" width="9.6640625" style="190"/>
    <col min="6172" max="6172" width="12.6640625" style="190" customWidth="1"/>
    <col min="6173" max="6405" width="9.6640625" style="190"/>
    <col min="6406" max="6406" width="32.88671875" style="190" customWidth="1"/>
    <col min="6407" max="6407" width="6.88671875" style="190" customWidth="1"/>
    <col min="6408" max="6408" width="11.109375" style="190" customWidth="1"/>
    <col min="6409" max="6409" width="12.33203125" style="190" customWidth="1"/>
    <col min="6410" max="6410" width="13.109375" style="190" customWidth="1"/>
    <col min="6411" max="6411" width="12.109375" style="190" customWidth="1"/>
    <col min="6412" max="6412" width="11.33203125" style="190" customWidth="1"/>
    <col min="6413" max="6416" width="12.88671875" style="190" customWidth="1"/>
    <col min="6417" max="6417" width="13.109375" style="190" customWidth="1"/>
    <col min="6418" max="6418" width="12.88671875" style="190" customWidth="1"/>
    <col min="6419" max="6419" width="13.109375" style="190" customWidth="1"/>
    <col min="6420" max="6427" width="9.6640625" style="190"/>
    <col min="6428" max="6428" width="12.6640625" style="190" customWidth="1"/>
    <col min="6429" max="6661" width="9.6640625" style="190"/>
    <col min="6662" max="6662" width="32.88671875" style="190" customWidth="1"/>
    <col min="6663" max="6663" width="6.88671875" style="190" customWidth="1"/>
    <col min="6664" max="6664" width="11.109375" style="190" customWidth="1"/>
    <col min="6665" max="6665" width="12.33203125" style="190" customWidth="1"/>
    <col min="6666" max="6666" width="13.109375" style="190" customWidth="1"/>
    <col min="6667" max="6667" width="12.109375" style="190" customWidth="1"/>
    <col min="6668" max="6668" width="11.33203125" style="190" customWidth="1"/>
    <col min="6669" max="6672" width="12.88671875" style="190" customWidth="1"/>
    <col min="6673" max="6673" width="13.109375" style="190" customWidth="1"/>
    <col min="6674" max="6674" width="12.88671875" style="190" customWidth="1"/>
    <col min="6675" max="6675" width="13.109375" style="190" customWidth="1"/>
    <col min="6676" max="6683" width="9.6640625" style="190"/>
    <col min="6684" max="6684" width="12.6640625" style="190" customWidth="1"/>
    <col min="6685" max="6917" width="9.6640625" style="190"/>
    <col min="6918" max="6918" width="32.88671875" style="190" customWidth="1"/>
    <col min="6919" max="6919" width="6.88671875" style="190" customWidth="1"/>
    <col min="6920" max="6920" width="11.109375" style="190" customWidth="1"/>
    <col min="6921" max="6921" width="12.33203125" style="190" customWidth="1"/>
    <col min="6922" max="6922" width="13.109375" style="190" customWidth="1"/>
    <col min="6923" max="6923" width="12.109375" style="190" customWidth="1"/>
    <col min="6924" max="6924" width="11.33203125" style="190" customWidth="1"/>
    <col min="6925" max="6928" width="12.88671875" style="190" customWidth="1"/>
    <col min="6929" max="6929" width="13.109375" style="190" customWidth="1"/>
    <col min="6930" max="6930" width="12.88671875" style="190" customWidth="1"/>
    <col min="6931" max="6931" width="13.109375" style="190" customWidth="1"/>
    <col min="6932" max="6939" width="9.6640625" style="190"/>
    <col min="6940" max="6940" width="12.6640625" style="190" customWidth="1"/>
    <col min="6941" max="7173" width="9.6640625" style="190"/>
    <col min="7174" max="7174" width="32.88671875" style="190" customWidth="1"/>
    <col min="7175" max="7175" width="6.88671875" style="190" customWidth="1"/>
    <col min="7176" max="7176" width="11.109375" style="190" customWidth="1"/>
    <col min="7177" max="7177" width="12.33203125" style="190" customWidth="1"/>
    <col min="7178" max="7178" width="13.109375" style="190" customWidth="1"/>
    <col min="7179" max="7179" width="12.109375" style="190" customWidth="1"/>
    <col min="7180" max="7180" width="11.33203125" style="190" customWidth="1"/>
    <col min="7181" max="7184" width="12.88671875" style="190" customWidth="1"/>
    <col min="7185" max="7185" width="13.109375" style="190" customWidth="1"/>
    <col min="7186" max="7186" width="12.88671875" style="190" customWidth="1"/>
    <col min="7187" max="7187" width="13.109375" style="190" customWidth="1"/>
    <col min="7188" max="7195" width="9.6640625" style="190"/>
    <col min="7196" max="7196" width="12.6640625" style="190" customWidth="1"/>
    <col min="7197" max="7429" width="9.6640625" style="190"/>
    <col min="7430" max="7430" width="32.88671875" style="190" customWidth="1"/>
    <col min="7431" max="7431" width="6.88671875" style="190" customWidth="1"/>
    <col min="7432" max="7432" width="11.109375" style="190" customWidth="1"/>
    <col min="7433" max="7433" width="12.33203125" style="190" customWidth="1"/>
    <col min="7434" max="7434" width="13.109375" style="190" customWidth="1"/>
    <col min="7435" max="7435" width="12.109375" style="190" customWidth="1"/>
    <col min="7436" max="7436" width="11.33203125" style="190" customWidth="1"/>
    <col min="7437" max="7440" width="12.88671875" style="190" customWidth="1"/>
    <col min="7441" max="7441" width="13.109375" style="190" customWidth="1"/>
    <col min="7442" max="7442" width="12.88671875" style="190" customWidth="1"/>
    <col min="7443" max="7443" width="13.109375" style="190" customWidth="1"/>
    <col min="7444" max="7451" width="9.6640625" style="190"/>
    <col min="7452" max="7452" width="12.6640625" style="190" customWidth="1"/>
    <col min="7453" max="7685" width="9.6640625" style="190"/>
    <col min="7686" max="7686" width="32.88671875" style="190" customWidth="1"/>
    <col min="7687" max="7687" width="6.88671875" style="190" customWidth="1"/>
    <col min="7688" max="7688" width="11.109375" style="190" customWidth="1"/>
    <col min="7689" max="7689" width="12.33203125" style="190" customWidth="1"/>
    <col min="7690" max="7690" width="13.109375" style="190" customWidth="1"/>
    <col min="7691" max="7691" width="12.109375" style="190" customWidth="1"/>
    <col min="7692" max="7692" width="11.33203125" style="190" customWidth="1"/>
    <col min="7693" max="7696" width="12.88671875" style="190" customWidth="1"/>
    <col min="7697" max="7697" width="13.109375" style="190" customWidth="1"/>
    <col min="7698" max="7698" width="12.88671875" style="190" customWidth="1"/>
    <col min="7699" max="7699" width="13.109375" style="190" customWidth="1"/>
    <col min="7700" max="7707" width="9.6640625" style="190"/>
    <col min="7708" max="7708" width="12.6640625" style="190" customWidth="1"/>
    <col min="7709" max="7941" width="9.6640625" style="190"/>
    <col min="7942" max="7942" width="32.88671875" style="190" customWidth="1"/>
    <col min="7943" max="7943" width="6.88671875" style="190" customWidth="1"/>
    <col min="7944" max="7944" width="11.109375" style="190" customWidth="1"/>
    <col min="7945" max="7945" width="12.33203125" style="190" customWidth="1"/>
    <col min="7946" max="7946" width="13.109375" style="190" customWidth="1"/>
    <col min="7947" max="7947" width="12.109375" style="190" customWidth="1"/>
    <col min="7948" max="7948" width="11.33203125" style="190" customWidth="1"/>
    <col min="7949" max="7952" width="12.88671875" style="190" customWidth="1"/>
    <col min="7953" max="7953" width="13.109375" style="190" customWidth="1"/>
    <col min="7954" max="7954" width="12.88671875" style="190" customWidth="1"/>
    <col min="7955" max="7955" width="13.109375" style="190" customWidth="1"/>
    <col min="7956" max="7963" width="9.6640625" style="190"/>
    <col min="7964" max="7964" width="12.6640625" style="190" customWidth="1"/>
    <col min="7965" max="8197" width="9.6640625" style="190"/>
    <col min="8198" max="8198" width="32.88671875" style="190" customWidth="1"/>
    <col min="8199" max="8199" width="6.88671875" style="190" customWidth="1"/>
    <col min="8200" max="8200" width="11.109375" style="190" customWidth="1"/>
    <col min="8201" max="8201" width="12.33203125" style="190" customWidth="1"/>
    <col min="8202" max="8202" width="13.109375" style="190" customWidth="1"/>
    <col min="8203" max="8203" width="12.109375" style="190" customWidth="1"/>
    <col min="8204" max="8204" width="11.33203125" style="190" customWidth="1"/>
    <col min="8205" max="8208" width="12.88671875" style="190" customWidth="1"/>
    <col min="8209" max="8209" width="13.109375" style="190" customWidth="1"/>
    <col min="8210" max="8210" width="12.88671875" style="190" customWidth="1"/>
    <col min="8211" max="8211" width="13.109375" style="190" customWidth="1"/>
    <col min="8212" max="8219" width="9.6640625" style="190"/>
    <col min="8220" max="8220" width="12.6640625" style="190" customWidth="1"/>
    <col min="8221" max="8453" width="9.6640625" style="190"/>
    <col min="8454" max="8454" width="32.88671875" style="190" customWidth="1"/>
    <col min="8455" max="8455" width="6.88671875" style="190" customWidth="1"/>
    <col min="8456" max="8456" width="11.109375" style="190" customWidth="1"/>
    <col min="8457" max="8457" width="12.33203125" style="190" customWidth="1"/>
    <col min="8458" max="8458" width="13.109375" style="190" customWidth="1"/>
    <col min="8459" max="8459" width="12.109375" style="190" customWidth="1"/>
    <col min="8460" max="8460" width="11.33203125" style="190" customWidth="1"/>
    <col min="8461" max="8464" width="12.88671875" style="190" customWidth="1"/>
    <col min="8465" max="8465" width="13.109375" style="190" customWidth="1"/>
    <col min="8466" max="8466" width="12.88671875" style="190" customWidth="1"/>
    <col min="8467" max="8467" width="13.109375" style="190" customWidth="1"/>
    <col min="8468" max="8475" width="9.6640625" style="190"/>
    <col min="8476" max="8476" width="12.6640625" style="190" customWidth="1"/>
    <col min="8477" max="8709" width="9.6640625" style="190"/>
    <col min="8710" max="8710" width="32.88671875" style="190" customWidth="1"/>
    <col min="8711" max="8711" width="6.88671875" style="190" customWidth="1"/>
    <col min="8712" max="8712" width="11.109375" style="190" customWidth="1"/>
    <col min="8713" max="8713" width="12.33203125" style="190" customWidth="1"/>
    <col min="8714" max="8714" width="13.109375" style="190" customWidth="1"/>
    <col min="8715" max="8715" width="12.109375" style="190" customWidth="1"/>
    <col min="8716" max="8716" width="11.33203125" style="190" customWidth="1"/>
    <col min="8717" max="8720" width="12.88671875" style="190" customWidth="1"/>
    <col min="8721" max="8721" width="13.109375" style="190" customWidth="1"/>
    <col min="8722" max="8722" width="12.88671875" style="190" customWidth="1"/>
    <col min="8723" max="8723" width="13.109375" style="190" customWidth="1"/>
    <col min="8724" max="8731" width="9.6640625" style="190"/>
    <col min="8732" max="8732" width="12.6640625" style="190" customWidth="1"/>
    <col min="8733" max="8965" width="9.6640625" style="190"/>
    <col min="8966" max="8966" width="32.88671875" style="190" customWidth="1"/>
    <col min="8967" max="8967" width="6.88671875" style="190" customWidth="1"/>
    <col min="8968" max="8968" width="11.109375" style="190" customWidth="1"/>
    <col min="8969" max="8969" width="12.33203125" style="190" customWidth="1"/>
    <col min="8970" max="8970" width="13.109375" style="190" customWidth="1"/>
    <col min="8971" max="8971" width="12.109375" style="190" customWidth="1"/>
    <col min="8972" max="8972" width="11.33203125" style="190" customWidth="1"/>
    <col min="8973" max="8976" width="12.88671875" style="190" customWidth="1"/>
    <col min="8977" max="8977" width="13.109375" style="190" customWidth="1"/>
    <col min="8978" max="8978" width="12.88671875" style="190" customWidth="1"/>
    <col min="8979" max="8979" width="13.109375" style="190" customWidth="1"/>
    <col min="8980" max="8987" width="9.6640625" style="190"/>
    <col min="8988" max="8988" width="12.6640625" style="190" customWidth="1"/>
    <col min="8989" max="9221" width="9.6640625" style="190"/>
    <col min="9222" max="9222" width="32.88671875" style="190" customWidth="1"/>
    <col min="9223" max="9223" width="6.88671875" style="190" customWidth="1"/>
    <col min="9224" max="9224" width="11.109375" style="190" customWidth="1"/>
    <col min="9225" max="9225" width="12.33203125" style="190" customWidth="1"/>
    <col min="9226" max="9226" width="13.109375" style="190" customWidth="1"/>
    <col min="9227" max="9227" width="12.109375" style="190" customWidth="1"/>
    <col min="9228" max="9228" width="11.33203125" style="190" customWidth="1"/>
    <col min="9229" max="9232" width="12.88671875" style="190" customWidth="1"/>
    <col min="9233" max="9233" width="13.109375" style="190" customWidth="1"/>
    <col min="9234" max="9234" width="12.88671875" style="190" customWidth="1"/>
    <col min="9235" max="9235" width="13.109375" style="190" customWidth="1"/>
    <col min="9236" max="9243" width="9.6640625" style="190"/>
    <col min="9244" max="9244" width="12.6640625" style="190" customWidth="1"/>
    <col min="9245" max="9477" width="9.6640625" style="190"/>
    <col min="9478" max="9478" width="32.88671875" style="190" customWidth="1"/>
    <col min="9479" max="9479" width="6.88671875" style="190" customWidth="1"/>
    <col min="9480" max="9480" width="11.109375" style="190" customWidth="1"/>
    <col min="9481" max="9481" width="12.33203125" style="190" customWidth="1"/>
    <col min="9482" max="9482" width="13.109375" style="190" customWidth="1"/>
    <col min="9483" max="9483" width="12.109375" style="190" customWidth="1"/>
    <col min="9484" max="9484" width="11.33203125" style="190" customWidth="1"/>
    <col min="9485" max="9488" width="12.88671875" style="190" customWidth="1"/>
    <col min="9489" max="9489" width="13.109375" style="190" customWidth="1"/>
    <col min="9490" max="9490" width="12.88671875" style="190" customWidth="1"/>
    <col min="9491" max="9491" width="13.109375" style="190" customWidth="1"/>
    <col min="9492" max="9499" width="9.6640625" style="190"/>
    <col min="9500" max="9500" width="12.6640625" style="190" customWidth="1"/>
    <col min="9501" max="9733" width="9.6640625" style="190"/>
    <col min="9734" max="9734" width="32.88671875" style="190" customWidth="1"/>
    <col min="9735" max="9735" width="6.88671875" style="190" customWidth="1"/>
    <col min="9736" max="9736" width="11.109375" style="190" customWidth="1"/>
    <col min="9737" max="9737" width="12.33203125" style="190" customWidth="1"/>
    <col min="9738" max="9738" width="13.109375" style="190" customWidth="1"/>
    <col min="9739" max="9739" width="12.109375" style="190" customWidth="1"/>
    <col min="9740" max="9740" width="11.33203125" style="190" customWidth="1"/>
    <col min="9741" max="9744" width="12.88671875" style="190" customWidth="1"/>
    <col min="9745" max="9745" width="13.109375" style="190" customWidth="1"/>
    <col min="9746" max="9746" width="12.88671875" style="190" customWidth="1"/>
    <col min="9747" max="9747" width="13.109375" style="190" customWidth="1"/>
    <col min="9748" max="9755" width="9.6640625" style="190"/>
    <col min="9756" max="9756" width="12.6640625" style="190" customWidth="1"/>
    <col min="9757" max="9989" width="9.6640625" style="190"/>
    <col min="9990" max="9990" width="32.88671875" style="190" customWidth="1"/>
    <col min="9991" max="9991" width="6.88671875" style="190" customWidth="1"/>
    <col min="9992" max="9992" width="11.109375" style="190" customWidth="1"/>
    <col min="9993" max="9993" width="12.33203125" style="190" customWidth="1"/>
    <col min="9994" max="9994" width="13.109375" style="190" customWidth="1"/>
    <col min="9995" max="9995" width="12.109375" style="190" customWidth="1"/>
    <col min="9996" max="9996" width="11.33203125" style="190" customWidth="1"/>
    <col min="9997" max="10000" width="12.88671875" style="190" customWidth="1"/>
    <col min="10001" max="10001" width="13.109375" style="190" customWidth="1"/>
    <col min="10002" max="10002" width="12.88671875" style="190" customWidth="1"/>
    <col min="10003" max="10003" width="13.109375" style="190" customWidth="1"/>
    <col min="10004" max="10011" width="9.6640625" style="190"/>
    <col min="10012" max="10012" width="12.6640625" style="190" customWidth="1"/>
    <col min="10013" max="10245" width="9.6640625" style="190"/>
    <col min="10246" max="10246" width="32.88671875" style="190" customWidth="1"/>
    <col min="10247" max="10247" width="6.88671875" style="190" customWidth="1"/>
    <col min="10248" max="10248" width="11.109375" style="190" customWidth="1"/>
    <col min="10249" max="10249" width="12.33203125" style="190" customWidth="1"/>
    <col min="10250" max="10250" width="13.109375" style="190" customWidth="1"/>
    <col min="10251" max="10251" width="12.109375" style="190" customWidth="1"/>
    <col min="10252" max="10252" width="11.33203125" style="190" customWidth="1"/>
    <col min="10253" max="10256" width="12.88671875" style="190" customWidth="1"/>
    <col min="10257" max="10257" width="13.109375" style="190" customWidth="1"/>
    <col min="10258" max="10258" width="12.88671875" style="190" customWidth="1"/>
    <col min="10259" max="10259" width="13.109375" style="190" customWidth="1"/>
    <col min="10260" max="10267" width="9.6640625" style="190"/>
    <col min="10268" max="10268" width="12.6640625" style="190" customWidth="1"/>
    <col min="10269" max="10501" width="9.6640625" style="190"/>
    <col min="10502" max="10502" width="32.88671875" style="190" customWidth="1"/>
    <col min="10503" max="10503" width="6.88671875" style="190" customWidth="1"/>
    <col min="10504" max="10504" width="11.109375" style="190" customWidth="1"/>
    <col min="10505" max="10505" width="12.33203125" style="190" customWidth="1"/>
    <col min="10506" max="10506" width="13.109375" style="190" customWidth="1"/>
    <col min="10507" max="10507" width="12.109375" style="190" customWidth="1"/>
    <col min="10508" max="10508" width="11.33203125" style="190" customWidth="1"/>
    <col min="10509" max="10512" width="12.88671875" style="190" customWidth="1"/>
    <col min="10513" max="10513" width="13.109375" style="190" customWidth="1"/>
    <col min="10514" max="10514" width="12.88671875" style="190" customWidth="1"/>
    <col min="10515" max="10515" width="13.109375" style="190" customWidth="1"/>
    <col min="10516" max="10523" width="9.6640625" style="190"/>
    <col min="10524" max="10524" width="12.6640625" style="190" customWidth="1"/>
    <col min="10525" max="10757" width="9.6640625" style="190"/>
    <col min="10758" max="10758" width="32.88671875" style="190" customWidth="1"/>
    <col min="10759" max="10759" width="6.88671875" style="190" customWidth="1"/>
    <col min="10760" max="10760" width="11.109375" style="190" customWidth="1"/>
    <col min="10761" max="10761" width="12.33203125" style="190" customWidth="1"/>
    <col min="10762" max="10762" width="13.109375" style="190" customWidth="1"/>
    <col min="10763" max="10763" width="12.109375" style="190" customWidth="1"/>
    <col min="10764" max="10764" width="11.33203125" style="190" customWidth="1"/>
    <col min="10765" max="10768" width="12.88671875" style="190" customWidth="1"/>
    <col min="10769" max="10769" width="13.109375" style="190" customWidth="1"/>
    <col min="10770" max="10770" width="12.88671875" style="190" customWidth="1"/>
    <col min="10771" max="10771" width="13.109375" style="190" customWidth="1"/>
    <col min="10772" max="10779" width="9.6640625" style="190"/>
    <col min="10780" max="10780" width="12.6640625" style="190" customWidth="1"/>
    <col min="10781" max="11013" width="9.6640625" style="190"/>
    <col min="11014" max="11014" width="32.88671875" style="190" customWidth="1"/>
    <col min="11015" max="11015" width="6.88671875" style="190" customWidth="1"/>
    <col min="11016" max="11016" width="11.109375" style="190" customWidth="1"/>
    <col min="11017" max="11017" width="12.33203125" style="190" customWidth="1"/>
    <col min="11018" max="11018" width="13.109375" style="190" customWidth="1"/>
    <col min="11019" max="11019" width="12.109375" style="190" customWidth="1"/>
    <col min="11020" max="11020" width="11.33203125" style="190" customWidth="1"/>
    <col min="11021" max="11024" width="12.88671875" style="190" customWidth="1"/>
    <col min="11025" max="11025" width="13.109375" style="190" customWidth="1"/>
    <col min="11026" max="11026" width="12.88671875" style="190" customWidth="1"/>
    <col min="11027" max="11027" width="13.109375" style="190" customWidth="1"/>
    <col min="11028" max="11035" width="9.6640625" style="190"/>
    <col min="11036" max="11036" width="12.6640625" style="190" customWidth="1"/>
    <col min="11037" max="11269" width="9.6640625" style="190"/>
    <col min="11270" max="11270" width="32.88671875" style="190" customWidth="1"/>
    <col min="11271" max="11271" width="6.88671875" style="190" customWidth="1"/>
    <col min="11272" max="11272" width="11.109375" style="190" customWidth="1"/>
    <col min="11273" max="11273" width="12.33203125" style="190" customWidth="1"/>
    <col min="11274" max="11274" width="13.109375" style="190" customWidth="1"/>
    <col min="11275" max="11275" width="12.109375" style="190" customWidth="1"/>
    <col min="11276" max="11276" width="11.33203125" style="190" customWidth="1"/>
    <col min="11277" max="11280" width="12.88671875" style="190" customWidth="1"/>
    <col min="11281" max="11281" width="13.109375" style="190" customWidth="1"/>
    <col min="11282" max="11282" width="12.88671875" style="190" customWidth="1"/>
    <col min="11283" max="11283" width="13.109375" style="190" customWidth="1"/>
    <col min="11284" max="11291" width="9.6640625" style="190"/>
    <col min="11292" max="11292" width="12.6640625" style="190" customWidth="1"/>
    <col min="11293" max="11525" width="9.6640625" style="190"/>
    <col min="11526" max="11526" width="32.88671875" style="190" customWidth="1"/>
    <col min="11527" max="11527" width="6.88671875" style="190" customWidth="1"/>
    <col min="11528" max="11528" width="11.109375" style="190" customWidth="1"/>
    <col min="11529" max="11529" width="12.33203125" style="190" customWidth="1"/>
    <col min="11530" max="11530" width="13.109375" style="190" customWidth="1"/>
    <col min="11531" max="11531" width="12.109375" style="190" customWidth="1"/>
    <col min="11532" max="11532" width="11.33203125" style="190" customWidth="1"/>
    <col min="11533" max="11536" width="12.88671875" style="190" customWidth="1"/>
    <col min="11537" max="11537" width="13.109375" style="190" customWidth="1"/>
    <col min="11538" max="11538" width="12.88671875" style="190" customWidth="1"/>
    <col min="11539" max="11539" width="13.109375" style="190" customWidth="1"/>
    <col min="11540" max="11547" width="9.6640625" style="190"/>
    <col min="11548" max="11548" width="12.6640625" style="190" customWidth="1"/>
    <col min="11549" max="11781" width="9.6640625" style="190"/>
    <col min="11782" max="11782" width="32.88671875" style="190" customWidth="1"/>
    <col min="11783" max="11783" width="6.88671875" style="190" customWidth="1"/>
    <col min="11784" max="11784" width="11.109375" style="190" customWidth="1"/>
    <col min="11785" max="11785" width="12.33203125" style="190" customWidth="1"/>
    <col min="11786" max="11786" width="13.109375" style="190" customWidth="1"/>
    <col min="11787" max="11787" width="12.109375" style="190" customWidth="1"/>
    <col min="11788" max="11788" width="11.33203125" style="190" customWidth="1"/>
    <col min="11789" max="11792" width="12.88671875" style="190" customWidth="1"/>
    <col min="11793" max="11793" width="13.109375" style="190" customWidth="1"/>
    <col min="11794" max="11794" width="12.88671875" style="190" customWidth="1"/>
    <col min="11795" max="11795" width="13.109375" style="190" customWidth="1"/>
    <col min="11796" max="11803" width="9.6640625" style="190"/>
    <col min="11804" max="11804" width="12.6640625" style="190" customWidth="1"/>
    <col min="11805" max="12037" width="9.6640625" style="190"/>
    <col min="12038" max="12038" width="32.88671875" style="190" customWidth="1"/>
    <col min="12039" max="12039" width="6.88671875" style="190" customWidth="1"/>
    <col min="12040" max="12040" width="11.109375" style="190" customWidth="1"/>
    <col min="12041" max="12041" width="12.33203125" style="190" customWidth="1"/>
    <col min="12042" max="12042" width="13.109375" style="190" customWidth="1"/>
    <col min="12043" max="12043" width="12.109375" style="190" customWidth="1"/>
    <col min="12044" max="12044" width="11.33203125" style="190" customWidth="1"/>
    <col min="12045" max="12048" width="12.88671875" style="190" customWidth="1"/>
    <col min="12049" max="12049" width="13.109375" style="190" customWidth="1"/>
    <col min="12050" max="12050" width="12.88671875" style="190" customWidth="1"/>
    <col min="12051" max="12051" width="13.109375" style="190" customWidth="1"/>
    <col min="12052" max="12059" width="9.6640625" style="190"/>
    <col min="12060" max="12060" width="12.6640625" style="190" customWidth="1"/>
    <col min="12061" max="12293" width="9.6640625" style="190"/>
    <col min="12294" max="12294" width="32.88671875" style="190" customWidth="1"/>
    <col min="12295" max="12295" width="6.88671875" style="190" customWidth="1"/>
    <col min="12296" max="12296" width="11.109375" style="190" customWidth="1"/>
    <col min="12297" max="12297" width="12.33203125" style="190" customWidth="1"/>
    <col min="12298" max="12298" width="13.109375" style="190" customWidth="1"/>
    <col min="12299" max="12299" width="12.109375" style="190" customWidth="1"/>
    <col min="12300" max="12300" width="11.33203125" style="190" customWidth="1"/>
    <col min="12301" max="12304" width="12.88671875" style="190" customWidth="1"/>
    <col min="12305" max="12305" width="13.109375" style="190" customWidth="1"/>
    <col min="12306" max="12306" width="12.88671875" style="190" customWidth="1"/>
    <col min="12307" max="12307" width="13.109375" style="190" customWidth="1"/>
    <col min="12308" max="12315" width="9.6640625" style="190"/>
    <col min="12316" max="12316" width="12.6640625" style="190" customWidth="1"/>
    <col min="12317" max="12549" width="9.6640625" style="190"/>
    <col min="12550" max="12550" width="32.88671875" style="190" customWidth="1"/>
    <col min="12551" max="12551" width="6.88671875" style="190" customWidth="1"/>
    <col min="12552" max="12552" width="11.109375" style="190" customWidth="1"/>
    <col min="12553" max="12553" width="12.33203125" style="190" customWidth="1"/>
    <col min="12554" max="12554" width="13.109375" style="190" customWidth="1"/>
    <col min="12555" max="12555" width="12.109375" style="190" customWidth="1"/>
    <col min="12556" max="12556" width="11.33203125" style="190" customWidth="1"/>
    <col min="12557" max="12560" width="12.88671875" style="190" customWidth="1"/>
    <col min="12561" max="12561" width="13.109375" style="190" customWidth="1"/>
    <col min="12562" max="12562" width="12.88671875" style="190" customWidth="1"/>
    <col min="12563" max="12563" width="13.109375" style="190" customWidth="1"/>
    <col min="12564" max="12571" width="9.6640625" style="190"/>
    <col min="12572" max="12572" width="12.6640625" style="190" customWidth="1"/>
    <col min="12573" max="12805" width="9.6640625" style="190"/>
    <col min="12806" max="12806" width="32.88671875" style="190" customWidth="1"/>
    <col min="12807" max="12807" width="6.88671875" style="190" customWidth="1"/>
    <col min="12808" max="12808" width="11.109375" style="190" customWidth="1"/>
    <col min="12809" max="12809" width="12.33203125" style="190" customWidth="1"/>
    <col min="12810" max="12810" width="13.109375" style="190" customWidth="1"/>
    <col min="12811" max="12811" width="12.109375" style="190" customWidth="1"/>
    <col min="12812" max="12812" width="11.33203125" style="190" customWidth="1"/>
    <col min="12813" max="12816" width="12.88671875" style="190" customWidth="1"/>
    <col min="12817" max="12817" width="13.109375" style="190" customWidth="1"/>
    <col min="12818" max="12818" width="12.88671875" style="190" customWidth="1"/>
    <col min="12819" max="12819" width="13.109375" style="190" customWidth="1"/>
    <col min="12820" max="12827" width="9.6640625" style="190"/>
    <col min="12828" max="12828" width="12.6640625" style="190" customWidth="1"/>
    <col min="12829" max="13061" width="9.6640625" style="190"/>
    <col min="13062" max="13062" width="32.88671875" style="190" customWidth="1"/>
    <col min="13063" max="13063" width="6.88671875" style="190" customWidth="1"/>
    <col min="13064" max="13064" width="11.109375" style="190" customWidth="1"/>
    <col min="13065" max="13065" width="12.33203125" style="190" customWidth="1"/>
    <col min="13066" max="13066" width="13.109375" style="190" customWidth="1"/>
    <col min="13067" max="13067" width="12.109375" style="190" customWidth="1"/>
    <col min="13068" max="13068" width="11.33203125" style="190" customWidth="1"/>
    <col min="13069" max="13072" width="12.88671875" style="190" customWidth="1"/>
    <col min="13073" max="13073" width="13.109375" style="190" customWidth="1"/>
    <col min="13074" max="13074" width="12.88671875" style="190" customWidth="1"/>
    <col min="13075" max="13075" width="13.109375" style="190" customWidth="1"/>
    <col min="13076" max="13083" width="9.6640625" style="190"/>
    <col min="13084" max="13084" width="12.6640625" style="190" customWidth="1"/>
    <col min="13085" max="13317" width="9.6640625" style="190"/>
    <col min="13318" max="13318" width="32.88671875" style="190" customWidth="1"/>
    <col min="13319" max="13319" width="6.88671875" style="190" customWidth="1"/>
    <col min="13320" max="13320" width="11.109375" style="190" customWidth="1"/>
    <col min="13321" max="13321" width="12.33203125" style="190" customWidth="1"/>
    <col min="13322" max="13322" width="13.109375" style="190" customWidth="1"/>
    <col min="13323" max="13323" width="12.109375" style="190" customWidth="1"/>
    <col min="13324" max="13324" width="11.33203125" style="190" customWidth="1"/>
    <col min="13325" max="13328" width="12.88671875" style="190" customWidth="1"/>
    <col min="13329" max="13329" width="13.109375" style="190" customWidth="1"/>
    <col min="13330" max="13330" width="12.88671875" style="190" customWidth="1"/>
    <col min="13331" max="13331" width="13.109375" style="190" customWidth="1"/>
    <col min="13332" max="13339" width="9.6640625" style="190"/>
    <col min="13340" max="13340" width="12.6640625" style="190" customWidth="1"/>
    <col min="13341" max="13573" width="9.6640625" style="190"/>
    <col min="13574" max="13574" width="32.88671875" style="190" customWidth="1"/>
    <col min="13575" max="13575" width="6.88671875" style="190" customWidth="1"/>
    <col min="13576" max="13576" width="11.109375" style="190" customWidth="1"/>
    <col min="13577" max="13577" width="12.33203125" style="190" customWidth="1"/>
    <col min="13578" max="13578" width="13.109375" style="190" customWidth="1"/>
    <col min="13579" max="13579" width="12.109375" style="190" customWidth="1"/>
    <col min="13580" max="13580" width="11.33203125" style="190" customWidth="1"/>
    <col min="13581" max="13584" width="12.88671875" style="190" customWidth="1"/>
    <col min="13585" max="13585" width="13.109375" style="190" customWidth="1"/>
    <col min="13586" max="13586" width="12.88671875" style="190" customWidth="1"/>
    <col min="13587" max="13587" width="13.109375" style="190" customWidth="1"/>
    <col min="13588" max="13595" width="9.6640625" style="190"/>
    <col min="13596" max="13596" width="12.6640625" style="190" customWidth="1"/>
    <col min="13597" max="13829" width="9.6640625" style="190"/>
    <col min="13830" max="13830" width="32.88671875" style="190" customWidth="1"/>
    <col min="13831" max="13831" width="6.88671875" style="190" customWidth="1"/>
    <col min="13832" max="13832" width="11.109375" style="190" customWidth="1"/>
    <col min="13833" max="13833" width="12.33203125" style="190" customWidth="1"/>
    <col min="13834" max="13834" width="13.109375" style="190" customWidth="1"/>
    <col min="13835" max="13835" width="12.109375" style="190" customWidth="1"/>
    <col min="13836" max="13836" width="11.33203125" style="190" customWidth="1"/>
    <col min="13837" max="13840" width="12.88671875" style="190" customWidth="1"/>
    <col min="13841" max="13841" width="13.109375" style="190" customWidth="1"/>
    <col min="13842" max="13842" width="12.88671875" style="190" customWidth="1"/>
    <col min="13843" max="13843" width="13.109375" style="190" customWidth="1"/>
    <col min="13844" max="13851" width="9.6640625" style="190"/>
    <col min="13852" max="13852" width="12.6640625" style="190" customWidth="1"/>
    <col min="13853" max="14085" width="9.6640625" style="190"/>
    <col min="14086" max="14086" width="32.88671875" style="190" customWidth="1"/>
    <col min="14087" max="14087" width="6.88671875" style="190" customWidth="1"/>
    <col min="14088" max="14088" width="11.109375" style="190" customWidth="1"/>
    <col min="14089" max="14089" width="12.33203125" style="190" customWidth="1"/>
    <col min="14090" max="14090" width="13.109375" style="190" customWidth="1"/>
    <col min="14091" max="14091" width="12.109375" style="190" customWidth="1"/>
    <col min="14092" max="14092" width="11.33203125" style="190" customWidth="1"/>
    <col min="14093" max="14096" width="12.88671875" style="190" customWidth="1"/>
    <col min="14097" max="14097" width="13.109375" style="190" customWidth="1"/>
    <col min="14098" max="14098" width="12.88671875" style="190" customWidth="1"/>
    <col min="14099" max="14099" width="13.109375" style="190" customWidth="1"/>
    <col min="14100" max="14107" width="9.6640625" style="190"/>
    <col min="14108" max="14108" width="12.6640625" style="190" customWidth="1"/>
    <col min="14109" max="14341" width="9.6640625" style="190"/>
    <col min="14342" max="14342" width="32.88671875" style="190" customWidth="1"/>
    <col min="14343" max="14343" width="6.88671875" style="190" customWidth="1"/>
    <col min="14344" max="14344" width="11.109375" style="190" customWidth="1"/>
    <col min="14345" max="14345" width="12.33203125" style="190" customWidth="1"/>
    <col min="14346" max="14346" width="13.109375" style="190" customWidth="1"/>
    <col min="14347" max="14347" width="12.109375" style="190" customWidth="1"/>
    <col min="14348" max="14348" width="11.33203125" style="190" customWidth="1"/>
    <col min="14349" max="14352" width="12.88671875" style="190" customWidth="1"/>
    <col min="14353" max="14353" width="13.109375" style="190" customWidth="1"/>
    <col min="14354" max="14354" width="12.88671875" style="190" customWidth="1"/>
    <col min="14355" max="14355" width="13.109375" style="190" customWidth="1"/>
    <col min="14356" max="14363" width="9.6640625" style="190"/>
    <col min="14364" max="14364" width="12.6640625" style="190" customWidth="1"/>
    <col min="14365" max="14597" width="9.6640625" style="190"/>
    <col min="14598" max="14598" width="32.88671875" style="190" customWidth="1"/>
    <col min="14599" max="14599" width="6.88671875" style="190" customWidth="1"/>
    <col min="14600" max="14600" width="11.109375" style="190" customWidth="1"/>
    <col min="14601" max="14601" width="12.33203125" style="190" customWidth="1"/>
    <col min="14602" max="14602" width="13.109375" style="190" customWidth="1"/>
    <col min="14603" max="14603" width="12.109375" style="190" customWidth="1"/>
    <col min="14604" max="14604" width="11.33203125" style="190" customWidth="1"/>
    <col min="14605" max="14608" width="12.88671875" style="190" customWidth="1"/>
    <col min="14609" max="14609" width="13.109375" style="190" customWidth="1"/>
    <col min="14610" max="14610" width="12.88671875" style="190" customWidth="1"/>
    <col min="14611" max="14611" width="13.109375" style="190" customWidth="1"/>
    <col min="14612" max="14619" width="9.6640625" style="190"/>
    <col min="14620" max="14620" width="12.6640625" style="190" customWidth="1"/>
    <col min="14621" max="14853" width="9.6640625" style="190"/>
    <col min="14854" max="14854" width="32.88671875" style="190" customWidth="1"/>
    <col min="14855" max="14855" width="6.88671875" style="190" customWidth="1"/>
    <col min="14856" max="14856" width="11.109375" style="190" customWidth="1"/>
    <col min="14857" max="14857" width="12.33203125" style="190" customWidth="1"/>
    <col min="14858" max="14858" width="13.109375" style="190" customWidth="1"/>
    <col min="14859" max="14859" width="12.109375" style="190" customWidth="1"/>
    <col min="14860" max="14860" width="11.33203125" style="190" customWidth="1"/>
    <col min="14861" max="14864" width="12.88671875" style="190" customWidth="1"/>
    <col min="14865" max="14865" width="13.109375" style="190" customWidth="1"/>
    <col min="14866" max="14866" width="12.88671875" style="190" customWidth="1"/>
    <col min="14867" max="14867" width="13.109375" style="190" customWidth="1"/>
    <col min="14868" max="14875" width="9.6640625" style="190"/>
    <col min="14876" max="14876" width="12.6640625" style="190" customWidth="1"/>
    <col min="14877" max="15109" width="9.6640625" style="190"/>
    <col min="15110" max="15110" width="32.88671875" style="190" customWidth="1"/>
    <col min="15111" max="15111" width="6.88671875" style="190" customWidth="1"/>
    <col min="15112" max="15112" width="11.109375" style="190" customWidth="1"/>
    <col min="15113" max="15113" width="12.33203125" style="190" customWidth="1"/>
    <col min="15114" max="15114" width="13.109375" style="190" customWidth="1"/>
    <col min="15115" max="15115" width="12.109375" style="190" customWidth="1"/>
    <col min="15116" max="15116" width="11.33203125" style="190" customWidth="1"/>
    <col min="15117" max="15120" width="12.88671875" style="190" customWidth="1"/>
    <col min="15121" max="15121" width="13.109375" style="190" customWidth="1"/>
    <col min="15122" max="15122" width="12.88671875" style="190" customWidth="1"/>
    <col min="15123" max="15123" width="13.109375" style="190" customWidth="1"/>
    <col min="15124" max="15131" width="9.6640625" style="190"/>
    <col min="15132" max="15132" width="12.6640625" style="190" customWidth="1"/>
    <col min="15133" max="15365" width="9.6640625" style="190"/>
    <col min="15366" max="15366" width="32.88671875" style="190" customWidth="1"/>
    <col min="15367" max="15367" width="6.88671875" style="190" customWidth="1"/>
    <col min="15368" max="15368" width="11.109375" style="190" customWidth="1"/>
    <col min="15369" max="15369" width="12.33203125" style="190" customWidth="1"/>
    <col min="15370" max="15370" width="13.109375" style="190" customWidth="1"/>
    <col min="15371" max="15371" width="12.109375" style="190" customWidth="1"/>
    <col min="15372" max="15372" width="11.33203125" style="190" customWidth="1"/>
    <col min="15373" max="15376" width="12.88671875" style="190" customWidth="1"/>
    <col min="15377" max="15377" width="13.109375" style="190" customWidth="1"/>
    <col min="15378" max="15378" width="12.88671875" style="190" customWidth="1"/>
    <col min="15379" max="15379" width="13.109375" style="190" customWidth="1"/>
    <col min="15380" max="15387" width="9.6640625" style="190"/>
    <col min="15388" max="15388" width="12.6640625" style="190" customWidth="1"/>
    <col min="15389" max="15621" width="9.6640625" style="190"/>
    <col min="15622" max="15622" width="32.88671875" style="190" customWidth="1"/>
    <col min="15623" max="15623" width="6.88671875" style="190" customWidth="1"/>
    <col min="15624" max="15624" width="11.109375" style="190" customWidth="1"/>
    <col min="15625" max="15625" width="12.33203125" style="190" customWidth="1"/>
    <col min="15626" max="15626" width="13.109375" style="190" customWidth="1"/>
    <col min="15627" max="15627" width="12.109375" style="190" customWidth="1"/>
    <col min="15628" max="15628" width="11.33203125" style="190" customWidth="1"/>
    <col min="15629" max="15632" width="12.88671875" style="190" customWidth="1"/>
    <col min="15633" max="15633" width="13.109375" style="190" customWidth="1"/>
    <col min="15634" max="15634" width="12.88671875" style="190" customWidth="1"/>
    <col min="15635" max="15635" width="13.109375" style="190" customWidth="1"/>
    <col min="15636" max="15643" width="9.6640625" style="190"/>
    <col min="15644" max="15644" width="12.6640625" style="190" customWidth="1"/>
    <col min="15645" max="15877" width="9.6640625" style="190"/>
    <col min="15878" max="15878" width="32.88671875" style="190" customWidth="1"/>
    <col min="15879" max="15879" width="6.88671875" style="190" customWidth="1"/>
    <col min="15880" max="15880" width="11.109375" style="190" customWidth="1"/>
    <col min="15881" max="15881" width="12.33203125" style="190" customWidth="1"/>
    <col min="15882" max="15882" width="13.109375" style="190" customWidth="1"/>
    <col min="15883" max="15883" width="12.109375" style="190" customWidth="1"/>
    <col min="15884" max="15884" width="11.33203125" style="190" customWidth="1"/>
    <col min="15885" max="15888" width="12.88671875" style="190" customWidth="1"/>
    <col min="15889" max="15889" width="13.109375" style="190" customWidth="1"/>
    <col min="15890" max="15890" width="12.88671875" style="190" customWidth="1"/>
    <col min="15891" max="15891" width="13.109375" style="190" customWidth="1"/>
    <col min="15892" max="15899" width="9.6640625" style="190"/>
    <col min="15900" max="15900" width="12.6640625" style="190" customWidth="1"/>
    <col min="15901" max="16133" width="9.6640625" style="190"/>
    <col min="16134" max="16134" width="32.88671875" style="190" customWidth="1"/>
    <col min="16135" max="16135" width="6.88671875" style="190" customWidth="1"/>
    <col min="16136" max="16136" width="11.109375" style="190" customWidth="1"/>
    <col min="16137" max="16137" width="12.33203125" style="190" customWidth="1"/>
    <col min="16138" max="16138" width="13.109375" style="190" customWidth="1"/>
    <col min="16139" max="16139" width="12.109375" style="190" customWidth="1"/>
    <col min="16140" max="16140" width="11.33203125" style="190" customWidth="1"/>
    <col min="16141" max="16144" width="12.88671875" style="190" customWidth="1"/>
    <col min="16145" max="16145" width="13.109375" style="190" customWidth="1"/>
    <col min="16146" max="16146" width="12.88671875" style="190" customWidth="1"/>
    <col min="16147" max="16147" width="13.109375" style="190" customWidth="1"/>
    <col min="16148" max="16155" width="9.6640625" style="190"/>
    <col min="16156" max="16156" width="12.6640625" style="190" customWidth="1"/>
    <col min="16157" max="16384" width="9.6640625" style="190"/>
  </cols>
  <sheetData>
    <row r="1" spans="1:98" ht="13.5" customHeight="1" x14ac:dyDescent="0.2">
      <c r="A1" s="514" t="s">
        <v>411</v>
      </c>
      <c r="B1" s="241"/>
      <c r="C1" s="241"/>
      <c r="D1" s="241"/>
      <c r="E1" s="241"/>
      <c r="F1" s="241"/>
      <c r="G1" s="241"/>
      <c r="H1" s="241"/>
      <c r="I1" s="241"/>
      <c r="J1" s="449"/>
      <c r="K1" s="449"/>
      <c r="L1" s="449"/>
      <c r="M1" s="449"/>
      <c r="N1" s="449"/>
      <c r="O1" s="449"/>
      <c r="P1" s="449"/>
      <c r="Q1" s="449"/>
      <c r="R1" s="450"/>
      <c r="S1" s="364"/>
      <c r="T1" s="365"/>
      <c r="U1" s="364"/>
      <c r="V1" s="269"/>
      <c r="W1" s="269"/>
      <c r="X1" s="269"/>
      <c r="Y1" s="269"/>
      <c r="Z1" s="269"/>
      <c r="AA1" s="366"/>
      <c r="AB1" s="269"/>
      <c r="AC1" s="269"/>
      <c r="AD1" s="215"/>
      <c r="AE1" s="215"/>
      <c r="AF1" s="215"/>
      <c r="AG1" s="215"/>
      <c r="AH1" s="215"/>
    </row>
    <row r="2" spans="1:98" ht="13.5" customHeight="1" x14ac:dyDescent="0.2">
      <c r="A2" s="515"/>
      <c r="B2" s="180"/>
      <c r="C2" s="465"/>
      <c r="D2" s="465"/>
      <c r="E2" s="180"/>
      <c r="F2" s="180"/>
      <c r="G2" s="180"/>
      <c r="H2" s="180"/>
      <c r="I2" s="180"/>
      <c r="J2" s="464"/>
      <c r="K2" s="464"/>
      <c r="L2" s="464"/>
      <c r="M2" s="464"/>
      <c r="N2" s="464"/>
      <c r="O2" s="464"/>
      <c r="P2" s="464"/>
      <c r="Q2" s="464"/>
      <c r="R2" s="503"/>
      <c r="S2" s="364"/>
      <c r="T2" s="365"/>
      <c r="U2" s="364"/>
      <c r="V2" s="269"/>
      <c r="W2" s="269"/>
      <c r="X2" s="269"/>
      <c r="Y2" s="269"/>
      <c r="Z2" s="269"/>
      <c r="AA2" s="366"/>
      <c r="AB2" s="269"/>
      <c r="AC2" s="269"/>
      <c r="AD2" s="215"/>
      <c r="AE2" s="215"/>
      <c r="AF2" s="215"/>
      <c r="AG2" s="215"/>
      <c r="AH2" s="215"/>
    </row>
    <row r="3" spans="1:98" x14ac:dyDescent="0.2">
      <c r="A3" s="516" t="s">
        <v>96</v>
      </c>
      <c r="B3" s="456"/>
      <c r="C3" s="185" t="s">
        <v>32</v>
      </c>
      <c r="D3" s="185" t="s">
        <v>33</v>
      </c>
      <c r="E3" s="447" t="s">
        <v>34</v>
      </c>
      <c r="F3" s="447" t="s">
        <v>35</v>
      </c>
      <c r="G3" s="447" t="s">
        <v>36</v>
      </c>
      <c r="H3" s="447" t="s">
        <v>37</v>
      </c>
      <c r="I3" s="447" t="s">
        <v>287</v>
      </c>
      <c r="J3" s="447" t="s">
        <v>311</v>
      </c>
      <c r="K3" s="447" t="s">
        <v>329</v>
      </c>
      <c r="L3" s="447" t="s">
        <v>376</v>
      </c>
      <c r="M3" s="447"/>
      <c r="N3" s="447" t="s">
        <v>438</v>
      </c>
      <c r="O3" s="447" t="s">
        <v>376</v>
      </c>
      <c r="P3" s="447" t="s">
        <v>438</v>
      </c>
      <c r="Q3" s="179" t="s">
        <v>458</v>
      </c>
      <c r="R3" s="451"/>
      <c r="S3" s="367"/>
      <c r="T3" s="365"/>
      <c r="U3" s="368"/>
      <c r="V3" s="269"/>
      <c r="W3" s="269"/>
      <c r="X3" s="269"/>
      <c r="Y3" s="269"/>
      <c r="Z3" s="269"/>
      <c r="AA3" s="369"/>
      <c r="AB3" s="269"/>
      <c r="AC3" s="269"/>
      <c r="AD3" s="215"/>
      <c r="AE3" s="215"/>
      <c r="AF3" s="215"/>
      <c r="AG3" s="215"/>
      <c r="AH3" s="215"/>
    </row>
    <row r="4" spans="1:98" x14ac:dyDescent="0.2">
      <c r="A4" s="516" t="s">
        <v>97</v>
      </c>
      <c r="B4" s="456"/>
      <c r="C4" s="452" t="s">
        <v>98</v>
      </c>
      <c r="D4" s="452" t="s">
        <v>98</v>
      </c>
      <c r="E4" s="448" t="s">
        <v>98</v>
      </c>
      <c r="F4" s="448" t="s">
        <v>98</v>
      </c>
      <c r="G4" s="448" t="s">
        <v>98</v>
      </c>
      <c r="H4" s="448" t="s">
        <v>98</v>
      </c>
      <c r="I4" s="448" t="s">
        <v>98</v>
      </c>
      <c r="J4" s="448" t="s">
        <v>98</v>
      </c>
      <c r="K4" s="448" t="s">
        <v>98</v>
      </c>
      <c r="L4" s="448" t="s">
        <v>98</v>
      </c>
      <c r="M4" s="448"/>
      <c r="N4" s="448" t="s">
        <v>319</v>
      </c>
      <c r="O4" s="453" t="s">
        <v>319</v>
      </c>
      <c r="P4" s="448" t="s">
        <v>319</v>
      </c>
      <c r="Q4" s="493" t="s">
        <v>459</v>
      </c>
      <c r="R4" s="517"/>
      <c r="S4" s="370"/>
      <c r="T4" s="365"/>
      <c r="U4" s="371"/>
      <c r="V4" s="269"/>
      <c r="W4" s="269"/>
      <c r="X4" s="269"/>
      <c r="Y4" s="269"/>
      <c r="Z4" s="269"/>
      <c r="AA4" s="369"/>
      <c r="AB4" s="269"/>
      <c r="AC4" s="269"/>
      <c r="AD4" s="215"/>
      <c r="AE4" s="215"/>
      <c r="AF4" s="215"/>
      <c r="AG4" s="215"/>
      <c r="AH4" s="215"/>
    </row>
    <row r="5" spans="1:98" x14ac:dyDescent="0.2">
      <c r="A5" s="518" t="s">
        <v>99</v>
      </c>
      <c r="B5" s="216"/>
      <c r="C5" s="187" t="s">
        <v>119</v>
      </c>
      <c r="D5" s="187" t="s">
        <v>119</v>
      </c>
      <c r="E5" s="217" t="s">
        <v>119</v>
      </c>
      <c r="F5" s="217" t="s">
        <v>119</v>
      </c>
      <c r="G5" s="217" t="s">
        <v>119</v>
      </c>
      <c r="H5" s="217" t="s">
        <v>119</v>
      </c>
      <c r="I5" s="217" t="s">
        <v>119</v>
      </c>
      <c r="J5" s="217" t="s">
        <v>119</v>
      </c>
      <c r="K5" s="217" t="s">
        <v>119</v>
      </c>
      <c r="L5" s="217" t="s">
        <v>119</v>
      </c>
      <c r="M5" s="217"/>
      <c r="N5" s="353" t="s">
        <v>493</v>
      </c>
      <c r="O5" s="392" t="s">
        <v>494</v>
      </c>
      <c r="P5" s="353" t="s">
        <v>475</v>
      </c>
      <c r="Q5" s="353" t="s">
        <v>457</v>
      </c>
      <c r="R5" s="454" t="s">
        <v>26</v>
      </c>
      <c r="S5" s="372"/>
      <c r="T5" s="365"/>
      <c r="U5" s="368"/>
      <c r="V5" s="269"/>
      <c r="W5" s="269"/>
      <c r="X5" s="269"/>
      <c r="Y5" s="269"/>
      <c r="Z5" s="269"/>
      <c r="AA5" s="369"/>
      <c r="AB5" s="269"/>
      <c r="AC5" s="369"/>
      <c r="AD5" s="466"/>
      <c r="AE5" s="215"/>
      <c r="AF5" s="215"/>
      <c r="AG5" s="215"/>
      <c r="AH5" s="215"/>
    </row>
    <row r="6" spans="1:98" ht="7.5" customHeight="1" x14ac:dyDescent="0.2">
      <c r="A6" s="494"/>
      <c r="B6" s="495"/>
      <c r="C6" s="496"/>
      <c r="D6" s="496"/>
      <c r="E6" s="496"/>
      <c r="F6" s="496"/>
      <c r="G6" s="496"/>
      <c r="H6" s="496"/>
      <c r="I6" s="496"/>
      <c r="J6" s="497"/>
      <c r="K6" s="497"/>
      <c r="L6" s="497"/>
      <c r="M6" s="497"/>
      <c r="N6" s="497"/>
      <c r="O6" s="498"/>
      <c r="P6" s="497"/>
      <c r="Q6" s="682"/>
      <c r="R6" s="499"/>
      <c r="S6" s="467"/>
      <c r="T6" s="468"/>
      <c r="U6" s="467"/>
      <c r="V6" s="215"/>
      <c r="W6" s="215"/>
      <c r="X6" s="215"/>
      <c r="Y6" s="215"/>
      <c r="Z6" s="215"/>
      <c r="AA6" s="466"/>
      <c r="AB6" s="215"/>
      <c r="AC6" s="466"/>
      <c r="AD6" s="466"/>
      <c r="AE6" s="215"/>
      <c r="AF6" s="215"/>
      <c r="AG6" s="215"/>
      <c r="AH6" s="215"/>
    </row>
    <row r="7" spans="1:98" ht="15" x14ac:dyDescent="0.25">
      <c r="A7" s="500" t="s">
        <v>1</v>
      </c>
      <c r="B7" s="456"/>
      <c r="C7" s="461"/>
      <c r="D7" s="215"/>
      <c r="E7" s="343"/>
      <c r="F7" s="461"/>
      <c r="G7" s="461" t="s">
        <v>101</v>
      </c>
      <c r="H7" s="469"/>
      <c r="I7" s="469"/>
      <c r="J7" s="470"/>
      <c r="K7" s="470"/>
      <c r="L7" s="470"/>
      <c r="M7" s="470"/>
      <c r="N7" s="470"/>
      <c r="O7" s="470"/>
      <c r="P7" s="470"/>
      <c r="Q7" s="683"/>
      <c r="R7" s="501"/>
      <c r="S7" s="470"/>
      <c r="T7" s="468"/>
      <c r="U7" s="470"/>
      <c r="V7" s="469"/>
      <c r="W7" s="469"/>
      <c r="X7" s="469"/>
      <c r="Y7" s="469"/>
      <c r="Z7" s="469"/>
      <c r="AA7" s="469"/>
      <c r="AB7" s="469"/>
      <c r="AC7" s="469"/>
      <c r="AD7" s="471"/>
      <c r="AE7" s="471"/>
      <c r="AF7" s="471"/>
      <c r="AG7" s="471"/>
      <c r="AH7" s="471"/>
      <c r="AI7" s="338"/>
      <c r="AJ7" s="338"/>
      <c r="AK7" s="338"/>
      <c r="AL7" s="338"/>
      <c r="AM7" s="338"/>
      <c r="AN7" s="338"/>
      <c r="AO7" s="339"/>
      <c r="AP7" s="300"/>
      <c r="AQ7" s="300"/>
      <c r="AR7" s="300"/>
      <c r="AS7" s="340"/>
      <c r="AT7" s="340"/>
      <c r="AU7" s="340"/>
      <c r="AV7" s="341"/>
      <c r="AW7" s="342"/>
      <c r="AX7" s="301"/>
      <c r="AY7" s="300"/>
      <c r="AZ7" s="342"/>
      <c r="BA7" s="302"/>
      <c r="BB7" s="343"/>
      <c r="BC7" s="343"/>
      <c r="BD7" s="343"/>
      <c r="BE7" s="343"/>
      <c r="BF7" s="343"/>
      <c r="BG7" s="343"/>
      <c r="BH7" s="337"/>
      <c r="BI7" s="305"/>
      <c r="BJ7" s="305"/>
      <c r="BK7" s="299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3"/>
      <c r="BY7" s="304"/>
      <c r="BZ7" s="304"/>
      <c r="CA7" s="344"/>
      <c r="CB7" s="344"/>
      <c r="CC7" s="337"/>
      <c r="CD7" s="337"/>
      <c r="CE7" s="337"/>
      <c r="CF7" s="337"/>
      <c r="CG7" s="337"/>
      <c r="CH7" s="337"/>
      <c r="CI7" s="337"/>
      <c r="CJ7" s="337"/>
      <c r="CK7" s="337"/>
      <c r="CL7" s="337"/>
      <c r="CM7" s="337"/>
      <c r="CN7" s="337"/>
      <c r="CO7" s="337"/>
      <c r="CP7" s="337"/>
      <c r="CQ7" s="337"/>
      <c r="CR7" s="337"/>
      <c r="CS7" s="337"/>
      <c r="CT7" s="337"/>
    </row>
    <row r="8" spans="1:98" ht="6.75" customHeight="1" x14ac:dyDescent="0.2">
      <c r="A8" s="502"/>
      <c r="B8" s="180"/>
      <c r="C8" s="215"/>
      <c r="D8" s="215"/>
      <c r="E8" s="215"/>
      <c r="F8" s="215"/>
      <c r="G8" s="215"/>
      <c r="H8" s="215"/>
      <c r="I8" s="215"/>
      <c r="J8" s="332"/>
      <c r="K8" s="332"/>
      <c r="L8" s="332"/>
      <c r="M8" s="332"/>
      <c r="N8" s="332"/>
      <c r="O8" s="472"/>
      <c r="P8" s="332"/>
      <c r="Q8" s="684"/>
      <c r="R8" s="503"/>
      <c r="S8" s="332"/>
      <c r="T8" s="468"/>
      <c r="U8" s="332"/>
      <c r="V8" s="215"/>
      <c r="W8" s="215"/>
      <c r="X8" s="215"/>
      <c r="Y8" s="215"/>
      <c r="Z8" s="215"/>
      <c r="AA8" s="223"/>
      <c r="AB8" s="215"/>
      <c r="AC8" s="473"/>
      <c r="AD8" s="473"/>
      <c r="AE8" s="215"/>
      <c r="AF8" s="215"/>
      <c r="AG8" s="215"/>
      <c r="AH8" s="215"/>
    </row>
    <row r="9" spans="1:98" ht="12.6" x14ac:dyDescent="0.25">
      <c r="A9" s="504" t="s">
        <v>120</v>
      </c>
      <c r="B9" s="456"/>
      <c r="C9" s="474">
        <v>41.7</v>
      </c>
      <c r="D9" s="474">
        <v>38.1</v>
      </c>
      <c r="E9" s="474">
        <v>30.200000000000003</v>
      </c>
      <c r="F9" s="474">
        <f t="shared" ref="F9:K9" si="0">F10+F11+F12</f>
        <v>22.200000000000003</v>
      </c>
      <c r="G9" s="474">
        <f t="shared" si="0"/>
        <v>14</v>
      </c>
      <c r="H9" s="474">
        <f t="shared" si="0"/>
        <v>27.8</v>
      </c>
      <c r="I9" s="474">
        <f t="shared" si="0"/>
        <v>39.6</v>
      </c>
      <c r="J9" s="474">
        <f t="shared" si="0"/>
        <v>35.299999999999997</v>
      </c>
      <c r="K9" s="474">
        <f t="shared" si="0"/>
        <v>26.900000000000002</v>
      </c>
      <c r="L9" s="474">
        <f t="shared" ref="L9" si="1">L10+L11+L12</f>
        <v>37.199999999999996</v>
      </c>
      <c r="M9" s="474"/>
      <c r="N9" s="474">
        <f>N10+N11+N12</f>
        <v>2.7</v>
      </c>
      <c r="O9" s="475">
        <f>O10+O11+O12</f>
        <v>16.100000000000001</v>
      </c>
      <c r="P9" s="474">
        <f>P10+P11+P12</f>
        <v>2.1</v>
      </c>
      <c r="Q9" s="685">
        <f>P9-O9</f>
        <v>-14.000000000000002</v>
      </c>
      <c r="R9" s="505">
        <f>Q9/O9</f>
        <v>-0.86956521739130443</v>
      </c>
      <c r="S9" s="474"/>
      <c r="T9" s="468"/>
      <c r="U9" s="476"/>
      <c r="V9" s="215"/>
      <c r="W9" s="215"/>
      <c r="X9" s="215"/>
      <c r="Y9" s="215"/>
      <c r="Z9" s="215"/>
      <c r="AA9" s="223"/>
      <c r="AB9" s="215"/>
      <c r="AC9" s="215"/>
      <c r="AD9" s="215"/>
      <c r="AE9" s="215"/>
      <c r="AF9" s="215"/>
      <c r="AG9" s="215"/>
      <c r="AH9" s="215"/>
    </row>
    <row r="10" spans="1:98" x14ac:dyDescent="0.2">
      <c r="A10" s="506" t="s">
        <v>121</v>
      </c>
      <c r="B10" s="456"/>
      <c r="C10" s="477">
        <v>37.700000000000003</v>
      </c>
      <c r="D10" s="477">
        <v>30.6</v>
      </c>
      <c r="E10" s="477">
        <v>26.8</v>
      </c>
      <c r="F10" s="477">
        <v>18.600000000000001</v>
      </c>
      <c r="G10" s="477">
        <v>11</v>
      </c>
      <c r="H10" s="477">
        <v>24.8</v>
      </c>
      <c r="I10" s="477">
        <v>36.299999999999997</v>
      </c>
      <c r="J10" s="478">
        <v>31.9</v>
      </c>
      <c r="K10" s="478">
        <v>23.8</v>
      </c>
      <c r="L10" s="478">
        <v>36.299999999999997</v>
      </c>
      <c r="M10" s="478"/>
      <c r="N10" s="478">
        <v>2.7</v>
      </c>
      <c r="O10" s="479">
        <v>15.8</v>
      </c>
      <c r="P10" s="478">
        <v>2.1</v>
      </c>
      <c r="Q10" s="686">
        <f>P10-O10</f>
        <v>-13.700000000000001</v>
      </c>
      <c r="R10" s="505">
        <f>Q10/O10</f>
        <v>-0.86708860759493678</v>
      </c>
      <c r="S10" s="478"/>
      <c r="T10" s="468"/>
      <c r="U10" s="478"/>
      <c r="V10" s="215"/>
      <c r="W10" s="215"/>
      <c r="X10" s="215"/>
      <c r="Y10" s="215"/>
      <c r="Z10" s="215"/>
      <c r="AA10" s="223"/>
      <c r="AB10" s="215"/>
      <c r="AC10" s="473"/>
      <c r="AD10" s="473"/>
      <c r="AE10" s="215"/>
      <c r="AF10" s="215"/>
      <c r="AG10" s="215"/>
      <c r="AH10" s="215"/>
    </row>
    <row r="11" spans="1:98" x14ac:dyDescent="0.2">
      <c r="A11" s="506" t="s">
        <v>122</v>
      </c>
      <c r="B11" s="456"/>
      <c r="C11" s="477">
        <v>1.1000000000000001</v>
      </c>
      <c r="D11" s="477">
        <v>2.9</v>
      </c>
      <c r="E11" s="477">
        <v>2.2999999999999998</v>
      </c>
      <c r="F11" s="477">
        <v>2.5</v>
      </c>
      <c r="G11" s="477">
        <v>2</v>
      </c>
      <c r="H11" s="477">
        <v>2.1</v>
      </c>
      <c r="I11" s="477">
        <v>1.7</v>
      </c>
      <c r="J11" s="478">
        <v>2</v>
      </c>
      <c r="K11" s="478">
        <v>1.5</v>
      </c>
      <c r="L11" s="478">
        <v>0.4</v>
      </c>
      <c r="M11" s="478"/>
      <c r="N11" s="478">
        <v>0</v>
      </c>
      <c r="O11" s="479">
        <v>0.1</v>
      </c>
      <c r="P11" s="478">
        <v>0</v>
      </c>
      <c r="Q11" s="686">
        <f>P11-O11</f>
        <v>-0.1</v>
      </c>
      <c r="R11" s="505">
        <f>Q11/O11</f>
        <v>-1</v>
      </c>
      <c r="S11" s="478"/>
      <c r="T11" s="468"/>
      <c r="U11" s="478"/>
      <c r="V11" s="215"/>
      <c r="W11" s="215"/>
      <c r="X11" s="215"/>
      <c r="Y11" s="215"/>
      <c r="Z11" s="215"/>
      <c r="AA11" s="223"/>
      <c r="AB11" s="215"/>
      <c r="AC11" s="473"/>
      <c r="AD11" s="473"/>
      <c r="AE11" s="215"/>
      <c r="AF11" s="215"/>
      <c r="AG11" s="215"/>
      <c r="AH11" s="215"/>
    </row>
    <row r="12" spans="1:98" x14ac:dyDescent="0.2">
      <c r="A12" s="506" t="s">
        <v>123</v>
      </c>
      <c r="B12" s="456"/>
      <c r="C12" s="477">
        <v>2.9000000000000004</v>
      </c>
      <c r="D12" s="477">
        <v>4.5999999999999996</v>
      </c>
      <c r="E12" s="477">
        <v>1.1000000000000001</v>
      </c>
      <c r="F12" s="477">
        <v>1.1000000000000001</v>
      </c>
      <c r="G12" s="477">
        <v>1</v>
      </c>
      <c r="H12" s="477">
        <v>0.9</v>
      </c>
      <c r="I12" s="477">
        <v>1.6</v>
      </c>
      <c r="J12" s="478">
        <v>1.4</v>
      </c>
      <c r="K12" s="478">
        <v>1.6</v>
      </c>
      <c r="L12" s="478">
        <v>0.5</v>
      </c>
      <c r="M12" s="478"/>
      <c r="N12" s="478">
        <v>0</v>
      </c>
      <c r="O12" s="479">
        <v>0.2</v>
      </c>
      <c r="P12" s="478">
        <v>0</v>
      </c>
      <c r="Q12" s="686">
        <f>P12-O12</f>
        <v>-0.2</v>
      </c>
      <c r="R12" s="505">
        <f>Q12/O12</f>
        <v>-1</v>
      </c>
      <c r="S12" s="478"/>
      <c r="T12" s="468"/>
      <c r="U12" s="478"/>
      <c r="V12" s="215"/>
      <c r="W12" s="215"/>
      <c r="X12" s="215"/>
      <c r="Y12" s="215"/>
      <c r="Z12" s="215"/>
      <c r="AA12" s="223"/>
      <c r="AB12" s="215"/>
      <c r="AC12" s="473"/>
      <c r="AD12" s="473"/>
      <c r="AE12" s="215"/>
      <c r="AF12" s="215"/>
      <c r="AG12" s="215"/>
      <c r="AH12" s="215"/>
    </row>
    <row r="13" spans="1:98" ht="6.75" customHeight="1" x14ac:dyDescent="0.2">
      <c r="A13" s="507"/>
      <c r="B13" s="456"/>
      <c r="C13" s="477"/>
      <c r="D13" s="477"/>
      <c r="E13" s="477"/>
      <c r="F13" s="477"/>
      <c r="G13" s="477"/>
      <c r="H13" s="477"/>
      <c r="I13" s="477"/>
      <c r="J13" s="478"/>
      <c r="K13" s="478"/>
      <c r="L13" s="478"/>
      <c r="M13" s="478"/>
      <c r="N13" s="478"/>
      <c r="O13" s="479"/>
      <c r="P13" s="478"/>
      <c r="Q13" s="686"/>
      <c r="R13" s="505"/>
      <c r="S13" s="478"/>
      <c r="T13" s="468"/>
      <c r="U13" s="478"/>
      <c r="V13" s="215"/>
      <c r="W13" s="215"/>
      <c r="X13" s="215"/>
      <c r="Y13" s="215"/>
      <c r="Z13" s="215"/>
      <c r="AA13" s="223"/>
      <c r="AB13" s="215"/>
      <c r="AC13" s="473"/>
      <c r="AD13" s="473"/>
      <c r="AE13" s="215"/>
      <c r="AF13" s="215"/>
      <c r="AG13" s="215"/>
      <c r="AH13" s="215"/>
    </row>
    <row r="14" spans="1:98" ht="12.6" x14ac:dyDescent="0.25">
      <c r="A14" s="504" t="s">
        <v>124</v>
      </c>
      <c r="B14" s="456"/>
      <c r="C14" s="474">
        <f t="shared" ref="C14:J14" si="2">C15+C16+C17+C18</f>
        <v>561.4</v>
      </c>
      <c r="D14" s="474">
        <f t="shared" si="2"/>
        <v>474.6</v>
      </c>
      <c r="E14" s="474">
        <f t="shared" si="2"/>
        <v>464.1</v>
      </c>
      <c r="F14" s="474">
        <f t="shared" si="2"/>
        <v>608.30000000000007</v>
      </c>
      <c r="G14" s="474">
        <f t="shared" si="2"/>
        <v>690.3</v>
      </c>
      <c r="H14" s="474">
        <f t="shared" si="2"/>
        <v>451.40000000000003</v>
      </c>
      <c r="I14" s="474">
        <f t="shared" si="2"/>
        <v>531.6</v>
      </c>
      <c r="J14" s="474">
        <f t="shared" si="2"/>
        <v>559.6</v>
      </c>
      <c r="K14" s="474">
        <f>K15+K16+K17+K18</f>
        <v>541.1</v>
      </c>
      <c r="L14" s="474">
        <f>L15+L16+L17+L18</f>
        <v>415.80000000000007</v>
      </c>
      <c r="M14" s="474"/>
      <c r="N14" s="474">
        <f>N15+N16+N17+N18</f>
        <v>69.600000000000009</v>
      </c>
      <c r="O14" s="475">
        <f>O15+O16+O17+O18</f>
        <v>43.500000000000007</v>
      </c>
      <c r="P14" s="474">
        <f>P15+P16+P17+P18</f>
        <v>69.5</v>
      </c>
      <c r="Q14" s="686">
        <f>P14-O14</f>
        <v>25.999999999999993</v>
      </c>
      <c r="R14" s="505">
        <f>Q14/O14</f>
        <v>0.59770114942528707</v>
      </c>
      <c r="S14" s="474"/>
      <c r="T14" s="468"/>
      <c r="U14" s="476"/>
      <c r="V14" s="215"/>
      <c r="W14" s="215"/>
      <c r="X14" s="215"/>
      <c r="Y14" s="215"/>
      <c r="Z14" s="215"/>
      <c r="AA14" s="223"/>
      <c r="AB14" s="215"/>
      <c r="AC14" s="473"/>
      <c r="AD14" s="473"/>
      <c r="AE14" s="215"/>
      <c r="AF14" s="215"/>
      <c r="AG14" s="215"/>
      <c r="AH14" s="215"/>
    </row>
    <row r="15" spans="1:98" x14ac:dyDescent="0.2">
      <c r="A15" s="507" t="s">
        <v>125</v>
      </c>
      <c r="B15" s="456"/>
      <c r="C15" s="474">
        <v>6.2</v>
      </c>
      <c r="D15" s="474">
        <v>6.2</v>
      </c>
      <c r="E15" s="474">
        <v>0.3</v>
      </c>
      <c r="F15" s="474">
        <v>1.1000000000000001</v>
      </c>
      <c r="G15" s="474">
        <v>13.2</v>
      </c>
      <c r="H15" s="474">
        <v>9.6</v>
      </c>
      <c r="I15" s="474">
        <v>6.8</v>
      </c>
      <c r="J15" s="476">
        <v>7.4</v>
      </c>
      <c r="K15" s="476">
        <v>5.5</v>
      </c>
      <c r="L15" s="476">
        <v>4.3</v>
      </c>
      <c r="M15" s="476"/>
      <c r="N15" s="476">
        <v>0.2</v>
      </c>
      <c r="O15" s="480">
        <v>1.7</v>
      </c>
      <c r="P15" s="476">
        <v>0.2</v>
      </c>
      <c r="Q15" s="686">
        <f>P15-O15</f>
        <v>-1.5</v>
      </c>
      <c r="R15" s="505">
        <f>Q15/O15</f>
        <v>-0.88235294117647056</v>
      </c>
      <c r="S15" s="476"/>
      <c r="T15" s="468"/>
      <c r="U15" s="476"/>
      <c r="V15" s="215"/>
      <c r="W15" s="215"/>
      <c r="X15" s="215"/>
      <c r="Y15" s="215"/>
      <c r="Z15" s="215"/>
      <c r="AA15" s="223"/>
      <c r="AB15" s="215"/>
      <c r="AC15" s="473"/>
      <c r="AD15" s="473"/>
      <c r="AE15" s="215"/>
      <c r="AF15" s="215"/>
      <c r="AG15" s="215"/>
      <c r="AH15" s="215"/>
    </row>
    <row r="16" spans="1:98" x14ac:dyDescent="0.2">
      <c r="A16" s="506" t="s">
        <v>126</v>
      </c>
      <c r="B16" s="456"/>
      <c r="C16" s="474">
        <v>347.6</v>
      </c>
      <c r="D16" s="474">
        <v>364.2</v>
      </c>
      <c r="E16" s="474">
        <v>307.7</v>
      </c>
      <c r="F16" s="474">
        <v>429.6</v>
      </c>
      <c r="G16" s="474">
        <v>428.8</v>
      </c>
      <c r="H16" s="474">
        <v>322.5</v>
      </c>
      <c r="I16" s="474">
        <v>336.5</v>
      </c>
      <c r="J16" s="476">
        <v>422.6</v>
      </c>
      <c r="K16" s="476">
        <v>339.9</v>
      </c>
      <c r="L16" s="476">
        <v>327.10000000000002</v>
      </c>
      <c r="M16" s="476"/>
      <c r="N16" s="476">
        <v>38.200000000000003</v>
      </c>
      <c r="O16" s="480">
        <v>41.2</v>
      </c>
      <c r="P16" s="476">
        <v>38.200000000000003</v>
      </c>
      <c r="Q16" s="686">
        <f>P16-O16</f>
        <v>-3</v>
      </c>
      <c r="R16" s="505">
        <f>Q16/O16</f>
        <v>-7.281553398058252E-2</v>
      </c>
      <c r="S16" s="476"/>
      <c r="T16" s="468"/>
      <c r="U16" s="476"/>
      <c r="V16" s="215"/>
      <c r="W16" s="215"/>
      <c r="X16" s="215"/>
      <c r="Y16" s="215"/>
      <c r="Z16" s="215"/>
      <c r="AA16" s="223"/>
      <c r="AB16" s="215"/>
      <c r="AC16" s="215"/>
      <c r="AD16" s="215"/>
      <c r="AE16" s="215"/>
      <c r="AF16" s="215"/>
      <c r="AG16" s="215"/>
      <c r="AH16" s="215"/>
    </row>
    <row r="17" spans="1:34" x14ac:dyDescent="0.2">
      <c r="A17" s="506" t="s">
        <v>127</v>
      </c>
      <c r="B17" s="456"/>
      <c r="C17" s="474">
        <v>145.1</v>
      </c>
      <c r="D17" s="474">
        <v>72.099999999999994</v>
      </c>
      <c r="E17" s="474">
        <v>123.5</v>
      </c>
      <c r="F17" s="474">
        <v>132.6</v>
      </c>
      <c r="G17" s="474">
        <v>220.8</v>
      </c>
      <c r="H17" s="474">
        <v>88.3</v>
      </c>
      <c r="I17" s="474">
        <v>166.3</v>
      </c>
      <c r="J17" s="476">
        <v>118.5</v>
      </c>
      <c r="K17" s="476">
        <v>180.8</v>
      </c>
      <c r="L17" s="476">
        <v>72.8</v>
      </c>
      <c r="M17" s="476"/>
      <c r="N17" s="476">
        <v>24.6</v>
      </c>
      <c r="O17" s="480">
        <v>0.1</v>
      </c>
      <c r="P17" s="476">
        <v>24.6</v>
      </c>
      <c r="Q17" s="686">
        <f>P17-O17</f>
        <v>24.5</v>
      </c>
      <c r="R17" s="505">
        <f>Q17/O17</f>
        <v>245</v>
      </c>
      <c r="S17" s="476"/>
      <c r="T17" s="468"/>
      <c r="U17" s="476"/>
      <c r="V17" s="215"/>
      <c r="W17" s="215"/>
      <c r="X17" s="215"/>
      <c r="Y17" s="215"/>
      <c r="Z17" s="215"/>
      <c r="AA17" s="223"/>
      <c r="AB17" s="215"/>
      <c r="AC17" s="215"/>
      <c r="AD17" s="215"/>
      <c r="AE17" s="215"/>
      <c r="AF17" s="215"/>
      <c r="AG17" s="215"/>
      <c r="AH17" s="215"/>
    </row>
    <row r="18" spans="1:34" x14ac:dyDescent="0.2">
      <c r="A18" s="506" t="s">
        <v>128</v>
      </c>
      <c r="B18" s="456"/>
      <c r="C18" s="474">
        <v>62.5</v>
      </c>
      <c r="D18" s="474">
        <v>32.1</v>
      </c>
      <c r="E18" s="474">
        <v>32.6</v>
      </c>
      <c r="F18" s="474">
        <v>45</v>
      </c>
      <c r="G18" s="474">
        <v>27.5</v>
      </c>
      <c r="H18" s="474">
        <v>31</v>
      </c>
      <c r="I18" s="474">
        <v>22</v>
      </c>
      <c r="J18" s="476">
        <v>11.1</v>
      </c>
      <c r="K18" s="476">
        <v>14.9</v>
      </c>
      <c r="L18" s="476">
        <v>11.6</v>
      </c>
      <c r="M18" s="476"/>
      <c r="N18" s="476">
        <v>6.6</v>
      </c>
      <c r="O18" s="480">
        <v>0.5</v>
      </c>
      <c r="P18" s="476">
        <v>6.5</v>
      </c>
      <c r="Q18" s="686">
        <f>P18-O18</f>
        <v>6</v>
      </c>
      <c r="R18" s="505">
        <f>Q18/O18</f>
        <v>12</v>
      </c>
      <c r="S18" s="476"/>
      <c r="T18" s="468"/>
      <c r="U18" s="476"/>
      <c r="V18" s="215"/>
      <c r="W18" s="215"/>
      <c r="X18" s="215"/>
      <c r="Y18" s="215"/>
      <c r="Z18" s="215"/>
      <c r="AA18" s="223"/>
      <c r="AB18" s="215"/>
      <c r="AC18" s="215"/>
      <c r="AD18" s="215"/>
      <c r="AE18" s="215"/>
      <c r="AF18" s="215"/>
      <c r="AG18" s="215"/>
      <c r="AH18" s="215"/>
    </row>
    <row r="19" spans="1:34" ht="6.75" customHeight="1" x14ac:dyDescent="0.2">
      <c r="A19" s="507" t="s">
        <v>74</v>
      </c>
      <c r="B19" s="456"/>
      <c r="C19" s="477"/>
      <c r="D19" s="477"/>
      <c r="E19" s="477"/>
      <c r="F19" s="477"/>
      <c r="G19" s="477"/>
      <c r="H19" s="477"/>
      <c r="I19" s="477"/>
      <c r="J19" s="478"/>
      <c r="K19" s="478"/>
      <c r="L19" s="478"/>
      <c r="M19" s="478"/>
      <c r="N19" s="478"/>
      <c r="O19" s="479"/>
      <c r="P19" s="478"/>
      <c r="Q19" s="686"/>
      <c r="R19" s="505"/>
      <c r="S19" s="478"/>
      <c r="T19" s="468"/>
      <c r="U19" s="478"/>
      <c r="V19" s="215"/>
      <c r="W19" s="215"/>
      <c r="X19" s="215"/>
      <c r="Y19" s="215"/>
      <c r="Z19" s="215"/>
      <c r="AA19" s="223"/>
      <c r="AB19" s="215"/>
      <c r="AC19" s="473"/>
      <c r="AD19" s="473"/>
      <c r="AE19" s="215"/>
      <c r="AF19" s="215"/>
      <c r="AG19" s="215"/>
      <c r="AH19" s="215"/>
    </row>
    <row r="20" spans="1:34" ht="12" customHeight="1" x14ac:dyDescent="0.25">
      <c r="A20" s="508" t="s">
        <v>402</v>
      </c>
      <c r="B20" s="180"/>
      <c r="C20" s="474">
        <f>463.6</f>
        <v>463.6</v>
      </c>
      <c r="D20" s="474">
        <v>605.80000000000007</v>
      </c>
      <c r="E20" s="474">
        <v>468.70000000000005</v>
      </c>
      <c r="F20" s="474">
        <v>487.19999999999993</v>
      </c>
      <c r="G20" s="474">
        <f>572.4-G15+G32-G17</f>
        <v>468.39999999999992</v>
      </c>
      <c r="H20" s="474">
        <f>378.3-H15+H32-H17</f>
        <v>281</v>
      </c>
      <c r="I20" s="474">
        <f>549.4-I15+I32-I17</f>
        <v>378.40000000000003</v>
      </c>
      <c r="J20" s="474">
        <f>514.2-J15+J32-J17</f>
        <v>416.6</v>
      </c>
      <c r="K20" s="474">
        <f>414.9-K15+K32-K17</f>
        <v>229.29999999999995</v>
      </c>
      <c r="L20" s="474">
        <f>309.9-L15+L32-L17</f>
        <v>232.79999999999995</v>
      </c>
      <c r="M20" s="474"/>
      <c r="N20" s="474">
        <f>106+0.6+N32-N17-N15</f>
        <v>81.8</v>
      </c>
      <c r="O20" s="475">
        <f>159.3+5.1+O32-O17-O15</f>
        <v>162.60000000000002</v>
      </c>
      <c r="P20" s="474">
        <f>106+0.2+P32-P17-P15</f>
        <v>81.399999999999991</v>
      </c>
      <c r="Q20" s="686">
        <f t="shared" ref="Q20:Q33" si="3">P20-O20</f>
        <v>-81.200000000000031</v>
      </c>
      <c r="R20" s="505">
        <f>Q20/O20</f>
        <v>-0.49938499384993862</v>
      </c>
      <c r="S20" s="474"/>
      <c r="T20" s="468"/>
      <c r="U20" s="476"/>
      <c r="V20" s="215"/>
      <c r="W20" s="215"/>
      <c r="X20" s="215"/>
      <c r="Y20" s="215"/>
      <c r="Z20" s="215"/>
      <c r="AA20" s="223"/>
      <c r="AB20" s="215"/>
      <c r="AC20" s="473"/>
      <c r="AD20" s="473"/>
      <c r="AE20" s="215"/>
      <c r="AF20" s="215"/>
      <c r="AG20" s="215"/>
      <c r="AH20" s="215"/>
    </row>
    <row r="21" spans="1:34" ht="12" customHeight="1" x14ac:dyDescent="0.2">
      <c r="A21" s="507" t="s">
        <v>129</v>
      </c>
      <c r="B21" s="180"/>
      <c r="C21" s="477">
        <v>9.1</v>
      </c>
      <c r="D21" s="477">
        <v>10.4</v>
      </c>
      <c r="E21" s="477">
        <v>6.5</v>
      </c>
      <c r="F21" s="477">
        <v>5.5</v>
      </c>
      <c r="G21" s="477">
        <v>5.4</v>
      </c>
      <c r="H21" s="477">
        <v>5</v>
      </c>
      <c r="I21" s="477">
        <v>2.9</v>
      </c>
      <c r="J21" s="478">
        <v>2.6</v>
      </c>
      <c r="K21" s="478">
        <v>4.0999999999999996</v>
      </c>
      <c r="L21" s="478">
        <v>1.8</v>
      </c>
      <c r="M21" s="478"/>
      <c r="N21" s="478">
        <v>0</v>
      </c>
      <c r="O21" s="479">
        <v>0</v>
      </c>
      <c r="P21" s="478">
        <v>0</v>
      </c>
      <c r="Q21" s="686">
        <f t="shared" si="3"/>
        <v>0</v>
      </c>
      <c r="R21" s="505" t="e">
        <f>Q21/O21</f>
        <v>#DIV/0!</v>
      </c>
      <c r="S21" s="478"/>
      <c r="T21" s="468"/>
      <c r="U21" s="478"/>
      <c r="V21" s="215"/>
      <c r="W21" s="215"/>
      <c r="X21" s="215"/>
      <c r="Y21" s="215"/>
      <c r="Z21" s="215"/>
      <c r="AA21" s="223"/>
      <c r="AB21" s="215"/>
      <c r="AC21" s="473"/>
      <c r="AD21" s="473"/>
      <c r="AE21" s="215"/>
      <c r="AF21" s="215"/>
      <c r="AG21" s="215"/>
      <c r="AH21" s="215"/>
    </row>
    <row r="22" spans="1:34" ht="12" customHeight="1" x14ac:dyDescent="0.2">
      <c r="A22" s="507" t="s">
        <v>130</v>
      </c>
      <c r="B22" s="456"/>
      <c r="C22" s="477">
        <v>125.7</v>
      </c>
      <c r="D22" s="477">
        <v>0</v>
      </c>
      <c r="E22" s="477">
        <v>0</v>
      </c>
      <c r="F22" s="477">
        <v>61.4</v>
      </c>
      <c r="G22" s="477">
        <v>0</v>
      </c>
      <c r="H22" s="477">
        <v>0</v>
      </c>
      <c r="I22" s="477">
        <v>0</v>
      </c>
      <c r="J22" s="478">
        <v>0</v>
      </c>
      <c r="K22" s="478">
        <v>0</v>
      </c>
      <c r="L22" s="478">
        <v>0</v>
      </c>
      <c r="M22" s="478"/>
      <c r="N22" s="478">
        <v>0</v>
      </c>
      <c r="O22" s="479">
        <v>0</v>
      </c>
      <c r="P22" s="478">
        <v>0</v>
      </c>
      <c r="Q22" s="686">
        <f t="shared" si="3"/>
        <v>0</v>
      </c>
      <c r="R22" s="513" t="s">
        <v>380</v>
      </c>
      <c r="S22" s="478"/>
      <c r="T22" s="468"/>
      <c r="U22" s="478"/>
      <c r="V22" s="215"/>
      <c r="W22" s="215"/>
      <c r="X22" s="215"/>
      <c r="Y22" s="215"/>
      <c r="Z22" s="215"/>
      <c r="AA22" s="223"/>
      <c r="AB22" s="215"/>
      <c r="AC22" s="473"/>
      <c r="AD22" s="473"/>
      <c r="AE22" s="215"/>
      <c r="AF22" s="215"/>
      <c r="AG22" s="215"/>
      <c r="AH22" s="215"/>
    </row>
    <row r="23" spans="1:34" ht="12" customHeight="1" x14ac:dyDescent="0.2">
      <c r="A23" s="507" t="s">
        <v>131</v>
      </c>
      <c r="B23" s="456"/>
      <c r="C23" s="477">
        <v>0</v>
      </c>
      <c r="D23" s="477">
        <v>132.5</v>
      </c>
      <c r="E23" s="477">
        <v>123.5</v>
      </c>
      <c r="F23" s="477">
        <v>155.4</v>
      </c>
      <c r="G23" s="477">
        <v>31.6</v>
      </c>
      <c r="H23" s="477">
        <v>96.4</v>
      </c>
      <c r="I23" s="477">
        <v>155.5</v>
      </c>
      <c r="J23" s="478">
        <v>154.5</v>
      </c>
      <c r="K23" s="478">
        <v>0</v>
      </c>
      <c r="L23" s="478">
        <v>120</v>
      </c>
      <c r="M23" s="478"/>
      <c r="N23" s="478">
        <v>40</v>
      </c>
      <c r="O23" s="479">
        <v>120</v>
      </c>
      <c r="P23" s="478">
        <v>40</v>
      </c>
      <c r="Q23" s="686">
        <f t="shared" si="3"/>
        <v>-80</v>
      </c>
      <c r="R23" s="513" t="s">
        <v>380</v>
      </c>
      <c r="S23" s="478"/>
      <c r="T23" s="468"/>
      <c r="U23" s="478"/>
      <c r="V23" s="215"/>
      <c r="W23" s="215"/>
      <c r="X23" s="215"/>
      <c r="Y23" s="215"/>
      <c r="Z23" s="215"/>
      <c r="AA23" s="223"/>
      <c r="AB23" s="215"/>
      <c r="AC23" s="473"/>
      <c r="AD23" s="473"/>
      <c r="AE23" s="215"/>
      <c r="AF23" s="215"/>
      <c r="AG23" s="215"/>
      <c r="AH23" s="215"/>
    </row>
    <row r="24" spans="1:34" ht="12" customHeight="1" x14ac:dyDescent="0.2">
      <c r="A24" s="507" t="s">
        <v>132</v>
      </c>
      <c r="B24" s="456"/>
      <c r="C24" s="474">
        <v>16.899999999999999</v>
      </c>
      <c r="D24" s="474">
        <v>19.2</v>
      </c>
      <c r="E24" s="474">
        <v>9.3000000000000007</v>
      </c>
      <c r="F24" s="474">
        <v>13.7</v>
      </c>
      <c r="G24" s="474">
        <v>15.2</v>
      </c>
      <c r="H24" s="474">
        <v>7.4</v>
      </c>
      <c r="I24" s="474">
        <v>14.7</v>
      </c>
      <c r="J24" s="476">
        <v>26.5</v>
      </c>
      <c r="K24" s="476">
        <v>26.1</v>
      </c>
      <c r="L24" s="476">
        <v>3.1</v>
      </c>
      <c r="M24" s="476"/>
      <c r="N24" s="476">
        <v>0.2</v>
      </c>
      <c r="O24" s="480">
        <v>1.4</v>
      </c>
      <c r="P24" s="476">
        <v>0.2</v>
      </c>
      <c r="Q24" s="686">
        <f t="shared" si="3"/>
        <v>-1.2</v>
      </c>
      <c r="R24" s="505">
        <f>Q24/O24</f>
        <v>-0.85714285714285721</v>
      </c>
      <c r="S24" s="476"/>
      <c r="T24" s="468"/>
      <c r="U24" s="476"/>
      <c r="V24" s="215"/>
      <c r="W24" s="215"/>
      <c r="X24" s="215"/>
      <c r="Y24" s="215"/>
      <c r="Z24" s="215"/>
      <c r="AA24" s="223"/>
      <c r="AB24" s="215"/>
      <c r="AC24" s="473"/>
      <c r="AD24" s="473"/>
      <c r="AE24" s="215"/>
      <c r="AF24" s="215"/>
      <c r="AG24" s="215"/>
      <c r="AH24" s="215"/>
    </row>
    <row r="25" spans="1:34" ht="12" customHeight="1" x14ac:dyDescent="0.2">
      <c r="A25" s="507" t="s">
        <v>133</v>
      </c>
      <c r="B25" s="456"/>
      <c r="C25" s="474">
        <v>71.2</v>
      </c>
      <c r="D25" s="474">
        <v>88.7</v>
      </c>
      <c r="E25" s="474">
        <v>71.900000000000006</v>
      </c>
      <c r="F25" s="474">
        <v>82.2</v>
      </c>
      <c r="G25" s="474">
        <v>98.5</v>
      </c>
      <c r="H25" s="474">
        <v>61.1</v>
      </c>
      <c r="I25" s="474">
        <v>62.9</v>
      </c>
      <c r="J25" s="476">
        <v>57</v>
      </c>
      <c r="K25" s="476">
        <v>66.400000000000006</v>
      </c>
      <c r="L25" s="476">
        <v>38.6</v>
      </c>
      <c r="M25" s="476"/>
      <c r="N25" s="476">
        <v>22.5</v>
      </c>
      <c r="O25" s="480">
        <v>24.8</v>
      </c>
      <c r="P25" s="476">
        <v>22.5</v>
      </c>
      <c r="Q25" s="686">
        <f t="shared" si="3"/>
        <v>-2.3000000000000007</v>
      </c>
      <c r="R25" s="505">
        <f>Q25/O25</f>
        <v>-9.2741935483870996E-2</v>
      </c>
      <c r="S25" s="476"/>
      <c r="T25" s="468"/>
      <c r="U25" s="476"/>
      <c r="V25" s="215"/>
      <c r="W25" s="215"/>
      <c r="X25" s="215"/>
      <c r="Y25" s="215"/>
      <c r="Z25" s="215"/>
      <c r="AA25" s="223"/>
      <c r="AB25" s="215"/>
      <c r="AC25" s="473"/>
      <c r="AD25" s="473"/>
      <c r="AE25" s="215"/>
      <c r="AF25" s="215"/>
      <c r="AG25" s="215"/>
      <c r="AH25" s="215"/>
    </row>
    <row r="26" spans="1:34" ht="12" customHeight="1" x14ac:dyDescent="0.2">
      <c r="A26" s="507" t="s">
        <v>134</v>
      </c>
      <c r="B26" s="456"/>
      <c r="C26" s="477">
        <v>5.5</v>
      </c>
      <c r="D26" s="477">
        <v>2</v>
      </c>
      <c r="E26" s="477">
        <v>2</v>
      </c>
      <c r="F26" s="477">
        <v>1.1000000000000001</v>
      </c>
      <c r="G26" s="477">
        <v>1.7</v>
      </c>
      <c r="H26" s="477">
        <v>0.4</v>
      </c>
      <c r="I26" s="477">
        <v>0.3</v>
      </c>
      <c r="J26" s="478">
        <v>0.5</v>
      </c>
      <c r="K26" s="478">
        <v>0.7</v>
      </c>
      <c r="L26" s="478">
        <v>0.8</v>
      </c>
      <c r="M26" s="478"/>
      <c r="N26" s="478">
        <v>0</v>
      </c>
      <c r="O26" s="479">
        <v>0</v>
      </c>
      <c r="P26" s="478">
        <v>0</v>
      </c>
      <c r="Q26" s="686">
        <f t="shared" si="3"/>
        <v>0</v>
      </c>
      <c r="R26" s="505" t="e">
        <f>Q26/O26</f>
        <v>#DIV/0!</v>
      </c>
      <c r="S26" s="478"/>
      <c r="T26" s="468"/>
      <c r="U26" s="478"/>
      <c r="V26" s="215"/>
      <c r="W26" s="215"/>
      <c r="X26" s="215"/>
      <c r="Y26" s="215"/>
      <c r="Z26" s="215"/>
      <c r="AA26" s="223"/>
      <c r="AB26" s="215"/>
      <c r="AC26" s="473"/>
      <c r="AD26" s="473"/>
      <c r="AE26" s="215"/>
      <c r="AF26" s="215"/>
      <c r="AG26" s="215"/>
      <c r="AH26" s="215"/>
    </row>
    <row r="27" spans="1:34" ht="12" customHeight="1" x14ac:dyDescent="0.2">
      <c r="A27" s="507" t="s">
        <v>135</v>
      </c>
      <c r="B27" s="456"/>
      <c r="C27" s="477">
        <v>3</v>
      </c>
      <c r="D27" s="477">
        <v>3.8</v>
      </c>
      <c r="E27" s="477">
        <v>2.1</v>
      </c>
      <c r="F27" s="477">
        <v>2.4</v>
      </c>
      <c r="G27" s="477">
        <v>3.1</v>
      </c>
      <c r="H27" s="477">
        <v>3.1</v>
      </c>
      <c r="I27" s="477">
        <v>3.4</v>
      </c>
      <c r="J27" s="478">
        <v>4.5999999999999996</v>
      </c>
      <c r="K27" s="478">
        <v>4.5</v>
      </c>
      <c r="L27" s="478">
        <v>1.7</v>
      </c>
      <c r="M27" s="478"/>
      <c r="N27" s="478">
        <v>0</v>
      </c>
      <c r="O27" s="479">
        <v>0.6</v>
      </c>
      <c r="P27" s="478">
        <v>0</v>
      </c>
      <c r="Q27" s="686">
        <f t="shared" si="3"/>
        <v>-0.6</v>
      </c>
      <c r="R27" s="505">
        <f>Q27/O27</f>
        <v>-1</v>
      </c>
      <c r="S27" s="478"/>
      <c r="T27" s="468"/>
      <c r="U27" s="478"/>
      <c r="V27" s="215"/>
      <c r="W27" s="215"/>
      <c r="X27" s="215"/>
      <c r="Y27" s="215"/>
      <c r="Z27" s="215"/>
      <c r="AA27" s="223"/>
      <c r="AB27" s="215"/>
      <c r="AC27" s="473"/>
      <c r="AD27" s="473"/>
      <c r="AE27" s="215"/>
      <c r="AF27" s="215"/>
      <c r="AG27" s="215"/>
      <c r="AH27" s="215"/>
    </row>
    <row r="28" spans="1:34" ht="12" customHeight="1" x14ac:dyDescent="0.2">
      <c r="A28" s="507" t="s">
        <v>136</v>
      </c>
      <c r="B28" s="456"/>
      <c r="C28" s="477">
        <v>0</v>
      </c>
      <c r="D28" s="477">
        <v>0</v>
      </c>
      <c r="E28" s="477">
        <v>12.4</v>
      </c>
      <c r="F28" s="477">
        <v>20.9</v>
      </c>
      <c r="G28" s="477">
        <v>2</v>
      </c>
      <c r="H28" s="477">
        <v>0</v>
      </c>
      <c r="I28" s="477">
        <v>0</v>
      </c>
      <c r="J28" s="478">
        <v>0</v>
      </c>
      <c r="K28" s="478">
        <v>0</v>
      </c>
      <c r="L28" s="478">
        <v>0</v>
      </c>
      <c r="M28" s="478"/>
      <c r="N28" s="478">
        <v>0</v>
      </c>
      <c r="O28" s="479">
        <v>0</v>
      </c>
      <c r="P28" s="478">
        <v>0</v>
      </c>
      <c r="Q28" s="686">
        <f t="shared" si="3"/>
        <v>0</v>
      </c>
      <c r="R28" s="513" t="s">
        <v>380</v>
      </c>
      <c r="S28" s="478"/>
      <c r="T28" s="468"/>
      <c r="U28" s="478"/>
      <c r="V28" s="215"/>
      <c r="W28" s="215"/>
      <c r="X28" s="215"/>
      <c r="Y28" s="215"/>
      <c r="Z28" s="215"/>
      <c r="AA28" s="223"/>
      <c r="AB28" s="215"/>
      <c r="AC28" s="215"/>
      <c r="AD28" s="215"/>
      <c r="AE28" s="215"/>
      <c r="AF28" s="215"/>
      <c r="AG28" s="215"/>
      <c r="AH28" s="215"/>
    </row>
    <row r="29" spans="1:34" ht="12" customHeight="1" x14ac:dyDescent="0.2">
      <c r="A29" s="507" t="s">
        <v>137</v>
      </c>
      <c r="B29" s="456"/>
      <c r="C29" s="474">
        <v>122.8</v>
      </c>
      <c r="D29" s="474">
        <v>90.9</v>
      </c>
      <c r="E29" s="474">
        <v>111.7</v>
      </c>
      <c r="F29" s="474">
        <v>97</v>
      </c>
      <c r="G29" s="474">
        <v>141</v>
      </c>
      <c r="H29" s="474">
        <v>91.6</v>
      </c>
      <c r="I29" s="474">
        <v>110.2</v>
      </c>
      <c r="J29" s="476">
        <v>116.4</v>
      </c>
      <c r="K29" s="476">
        <v>102.4</v>
      </c>
      <c r="L29" s="476">
        <v>60.1</v>
      </c>
      <c r="M29" s="476"/>
      <c r="N29" s="476">
        <v>18.600000000000001</v>
      </c>
      <c r="O29" s="480">
        <v>14.7</v>
      </c>
      <c r="P29" s="476">
        <v>18.399999999999999</v>
      </c>
      <c r="Q29" s="686">
        <f t="shared" si="3"/>
        <v>3.6999999999999993</v>
      </c>
      <c r="R29" s="505">
        <f>Q29/O29</f>
        <v>0.25170068027210879</v>
      </c>
      <c r="S29" s="476"/>
      <c r="T29" s="468"/>
      <c r="U29" s="476"/>
      <c r="V29" s="215"/>
      <c r="W29" s="215"/>
      <c r="X29" s="215"/>
      <c r="Y29" s="215"/>
      <c r="Z29" s="215"/>
      <c r="AA29" s="223"/>
      <c r="AB29" s="215"/>
      <c r="AC29" s="473"/>
      <c r="AD29" s="473"/>
      <c r="AE29" s="215"/>
      <c r="AF29" s="215"/>
      <c r="AG29" s="215"/>
      <c r="AH29" s="215"/>
    </row>
    <row r="30" spans="1:34" ht="12" customHeight="1" x14ac:dyDescent="0.2">
      <c r="A30" s="507" t="s">
        <v>138</v>
      </c>
      <c r="B30" s="456"/>
      <c r="C30" s="477">
        <v>6.6</v>
      </c>
      <c r="D30" s="477">
        <v>7.5</v>
      </c>
      <c r="E30" s="477">
        <v>3.8</v>
      </c>
      <c r="F30" s="477">
        <v>3.3</v>
      </c>
      <c r="G30" s="477">
        <v>4.5</v>
      </c>
      <c r="H30" s="477">
        <v>2.7</v>
      </c>
      <c r="I30" s="477">
        <v>2.1</v>
      </c>
      <c r="J30" s="478">
        <v>3.5</v>
      </c>
      <c r="K30" s="478">
        <v>1.7</v>
      </c>
      <c r="L30" s="478">
        <v>0.5</v>
      </c>
      <c r="M30" s="478"/>
      <c r="N30" s="478">
        <v>0</v>
      </c>
      <c r="O30" s="479">
        <v>0.2</v>
      </c>
      <c r="P30" s="478">
        <v>0</v>
      </c>
      <c r="Q30" s="686">
        <f t="shared" si="3"/>
        <v>-0.2</v>
      </c>
      <c r="R30" s="505">
        <f>Q30/O30</f>
        <v>-1</v>
      </c>
      <c r="S30" s="478"/>
      <c r="T30" s="468"/>
      <c r="U30" s="478"/>
      <c r="V30" s="215"/>
      <c r="W30" s="215"/>
      <c r="X30" s="215"/>
      <c r="Y30" s="215"/>
      <c r="Z30" s="215"/>
      <c r="AA30" s="223"/>
      <c r="AB30" s="215"/>
      <c r="AC30" s="215"/>
      <c r="AD30" s="215"/>
      <c r="AE30" s="215"/>
      <c r="AF30" s="215"/>
      <c r="AG30" s="215"/>
      <c r="AH30" s="215"/>
    </row>
    <row r="31" spans="1:34" ht="12" customHeight="1" x14ac:dyDescent="0.2">
      <c r="A31" s="507" t="s">
        <v>139</v>
      </c>
      <c r="B31" s="456"/>
      <c r="C31" s="477">
        <v>0</v>
      </c>
      <c r="D31" s="477">
        <v>1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8">
        <v>0</v>
      </c>
      <c r="K31" s="478">
        <v>0</v>
      </c>
      <c r="L31" s="478">
        <v>0</v>
      </c>
      <c r="M31" s="478"/>
      <c r="N31" s="478">
        <v>0</v>
      </c>
      <c r="O31" s="479">
        <v>0</v>
      </c>
      <c r="P31" s="478">
        <v>0</v>
      </c>
      <c r="Q31" s="686">
        <f t="shared" si="3"/>
        <v>0</v>
      </c>
      <c r="R31" s="513" t="s">
        <v>380</v>
      </c>
      <c r="S31" s="478"/>
      <c r="T31" s="468"/>
      <c r="U31" s="478"/>
      <c r="V31" s="215"/>
      <c r="W31" s="215"/>
      <c r="X31" s="215"/>
      <c r="Y31" s="215"/>
      <c r="Z31" s="215"/>
      <c r="AA31" s="223"/>
      <c r="AB31" s="215"/>
      <c r="AC31" s="473"/>
      <c r="AD31" s="473"/>
      <c r="AE31" s="215"/>
      <c r="AF31" s="215"/>
      <c r="AG31" s="215"/>
      <c r="AH31" s="215"/>
    </row>
    <row r="32" spans="1:34" ht="12" customHeight="1" x14ac:dyDescent="0.2">
      <c r="A32" s="506" t="s">
        <v>140</v>
      </c>
      <c r="B32" s="456"/>
      <c r="C32" s="477">
        <v>75.400000000000006</v>
      </c>
      <c r="D32" s="477">
        <v>219.5</v>
      </c>
      <c r="E32" s="477">
        <v>106.9</v>
      </c>
      <c r="F32" s="477">
        <v>22.4</v>
      </c>
      <c r="G32" s="477">
        <v>130</v>
      </c>
      <c r="H32" s="477">
        <v>0.6</v>
      </c>
      <c r="I32" s="477">
        <v>2.1</v>
      </c>
      <c r="J32" s="478">
        <v>28.3</v>
      </c>
      <c r="K32" s="478">
        <v>0.7</v>
      </c>
      <c r="L32" s="478">
        <v>0</v>
      </c>
      <c r="M32" s="478"/>
      <c r="N32" s="478">
        <v>0</v>
      </c>
      <c r="O32" s="479">
        <v>0</v>
      </c>
      <c r="P32" s="478">
        <v>0</v>
      </c>
      <c r="Q32" s="686">
        <f t="shared" si="3"/>
        <v>0</v>
      </c>
      <c r="R32" s="505" t="e">
        <f>Q32/O32</f>
        <v>#DIV/0!</v>
      </c>
      <c r="S32" s="478"/>
      <c r="T32" s="468"/>
      <c r="U32" s="478"/>
      <c r="V32" s="215"/>
      <c r="W32" s="215"/>
      <c r="X32" s="215"/>
      <c r="Y32" s="215"/>
      <c r="Z32" s="215"/>
      <c r="AA32" s="223"/>
      <c r="AB32" s="215"/>
      <c r="AC32" s="473"/>
      <c r="AD32" s="473"/>
      <c r="AE32" s="215"/>
      <c r="AF32" s="215"/>
      <c r="AG32" s="215"/>
      <c r="AH32" s="215"/>
    </row>
    <row r="33" spans="1:34" ht="12" customHeight="1" x14ac:dyDescent="0.2">
      <c r="A33" s="507" t="s">
        <v>141</v>
      </c>
      <c r="B33" s="456"/>
      <c r="C33" s="481">
        <v>27.399999999999864</v>
      </c>
      <c r="D33" s="481">
        <v>30.300000000000068</v>
      </c>
      <c r="E33" s="481">
        <v>18.600000000000023</v>
      </c>
      <c r="F33" s="481">
        <v>21.899999999999977</v>
      </c>
      <c r="G33" s="482">
        <f t="shared" ref="G33:O33" si="4">G20-SUM(G21:G32)</f>
        <v>35.39999999999992</v>
      </c>
      <c r="H33" s="482">
        <f t="shared" si="4"/>
        <v>12.699999999999989</v>
      </c>
      <c r="I33" s="482">
        <f t="shared" si="4"/>
        <v>24.299999999999955</v>
      </c>
      <c r="J33" s="482">
        <f t="shared" si="4"/>
        <v>22.699999999999989</v>
      </c>
      <c r="K33" s="482">
        <f t="shared" si="4"/>
        <v>22.69999999999996</v>
      </c>
      <c r="L33" s="482">
        <f t="shared" ref="L33" si="5">L20-SUM(L21:L32)</f>
        <v>6.1999999999999602</v>
      </c>
      <c r="M33" s="482"/>
      <c r="N33" s="482">
        <f t="shared" ref="N33:P33" si="6">N20-SUM(N21:N32)</f>
        <v>0.49999999999998579</v>
      </c>
      <c r="O33" s="482">
        <f t="shared" si="4"/>
        <v>0.90000000000003411</v>
      </c>
      <c r="P33" s="482">
        <f t="shared" si="6"/>
        <v>0.29999999999999716</v>
      </c>
      <c r="Q33" s="686">
        <f t="shared" si="3"/>
        <v>-0.60000000000003695</v>
      </c>
      <c r="R33" s="505">
        <f>Q33/O33</f>
        <v>-0.66666666666668251</v>
      </c>
      <c r="S33" s="482"/>
      <c r="T33" s="468"/>
      <c r="U33" s="483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</row>
    <row r="34" spans="1:34" ht="6.75" customHeight="1" x14ac:dyDescent="0.2">
      <c r="A34" s="507" t="s">
        <v>1</v>
      </c>
      <c r="B34" s="180"/>
      <c r="C34" s="477"/>
      <c r="D34" s="477"/>
      <c r="E34" s="477"/>
      <c r="F34" s="477"/>
      <c r="G34" s="477"/>
      <c r="H34" s="484"/>
      <c r="I34" s="484"/>
      <c r="J34" s="485"/>
      <c r="K34" s="485"/>
      <c r="L34" s="485"/>
      <c r="M34" s="485"/>
      <c r="N34" s="485"/>
      <c r="O34" s="485"/>
      <c r="P34" s="485"/>
      <c r="Q34" s="686"/>
      <c r="R34" s="505"/>
      <c r="S34" s="485"/>
      <c r="T34" s="468"/>
      <c r="U34" s="485"/>
      <c r="V34" s="215"/>
      <c r="W34" s="215"/>
      <c r="X34" s="215"/>
      <c r="Y34" s="215"/>
      <c r="Z34" s="215"/>
      <c r="AA34" s="223"/>
      <c r="AB34" s="215"/>
      <c r="AC34" s="473"/>
      <c r="AD34" s="473"/>
      <c r="AE34" s="215"/>
      <c r="AF34" s="215"/>
      <c r="AG34" s="215"/>
      <c r="AH34" s="215"/>
    </row>
    <row r="35" spans="1:34" ht="12.6" x14ac:dyDescent="0.25">
      <c r="A35" s="504" t="s">
        <v>142</v>
      </c>
      <c r="B35" s="180"/>
      <c r="C35" s="474">
        <v>249.1</v>
      </c>
      <c r="D35" s="474">
        <v>110.8</v>
      </c>
      <c r="E35" s="474">
        <v>128</v>
      </c>
      <c r="F35" s="474">
        <v>91.4</v>
      </c>
      <c r="G35" s="474">
        <v>147.9</v>
      </c>
      <c r="H35" s="474">
        <v>54.1</v>
      </c>
      <c r="I35" s="474">
        <v>61.7</v>
      </c>
      <c r="J35" s="476">
        <v>7.5</v>
      </c>
      <c r="K35" s="476">
        <v>10.1</v>
      </c>
      <c r="L35" s="476">
        <v>1.5</v>
      </c>
      <c r="M35" s="476"/>
      <c r="N35" s="476">
        <v>1.1000000000000001</v>
      </c>
      <c r="O35" s="480">
        <v>0.4</v>
      </c>
      <c r="P35" s="476">
        <v>0.8</v>
      </c>
      <c r="Q35" s="686">
        <f t="shared" ref="Q35:Q45" si="7">P35-O35</f>
        <v>0.4</v>
      </c>
      <c r="R35" s="505">
        <f>Q35/O35</f>
        <v>1</v>
      </c>
      <c r="S35" s="476"/>
      <c r="T35" s="468"/>
      <c r="U35" s="476"/>
      <c r="V35" s="215"/>
      <c r="W35" s="215"/>
      <c r="X35" s="215"/>
      <c r="Y35" s="215"/>
      <c r="Z35" s="215"/>
      <c r="AA35" s="223"/>
      <c r="AB35" s="215"/>
      <c r="AC35" s="473"/>
      <c r="AD35" s="473"/>
      <c r="AE35" s="215"/>
      <c r="AF35" s="215"/>
      <c r="AG35" s="215"/>
      <c r="AH35" s="215"/>
    </row>
    <row r="36" spans="1:34" x14ac:dyDescent="0.2">
      <c r="A36" s="507" t="s">
        <v>143</v>
      </c>
      <c r="B36" s="180"/>
      <c r="C36" s="477">
        <v>0</v>
      </c>
      <c r="D36" s="477">
        <v>0</v>
      </c>
      <c r="E36" s="477">
        <v>0</v>
      </c>
      <c r="F36" s="477">
        <v>0</v>
      </c>
      <c r="G36" s="477">
        <v>3</v>
      </c>
      <c r="H36" s="477">
        <v>0</v>
      </c>
      <c r="I36" s="477">
        <v>0</v>
      </c>
      <c r="J36" s="478">
        <v>0</v>
      </c>
      <c r="K36" s="478">
        <v>0</v>
      </c>
      <c r="L36" s="478">
        <v>0</v>
      </c>
      <c r="M36" s="478"/>
      <c r="N36" s="478">
        <v>0</v>
      </c>
      <c r="O36" s="479">
        <v>0</v>
      </c>
      <c r="P36" s="478">
        <v>0</v>
      </c>
      <c r="Q36" s="686">
        <f t="shared" si="7"/>
        <v>0</v>
      </c>
      <c r="R36" s="513" t="s">
        <v>380</v>
      </c>
      <c r="S36" s="478"/>
      <c r="T36" s="468"/>
      <c r="U36" s="478"/>
      <c r="V36" s="215"/>
      <c r="W36" s="215"/>
      <c r="X36" s="215"/>
      <c r="Y36" s="215"/>
      <c r="Z36" s="215"/>
      <c r="AA36" s="223"/>
      <c r="AB36" s="215"/>
      <c r="AC36" s="473"/>
      <c r="AD36" s="473"/>
      <c r="AE36" s="215"/>
      <c r="AF36" s="215"/>
      <c r="AG36" s="215"/>
      <c r="AH36" s="215"/>
    </row>
    <row r="37" spans="1:34" x14ac:dyDescent="0.2">
      <c r="A37" s="507" t="s">
        <v>144</v>
      </c>
      <c r="B37" s="456"/>
      <c r="C37" s="477">
        <v>112.1</v>
      </c>
      <c r="D37" s="477">
        <v>41.7</v>
      </c>
      <c r="E37" s="477">
        <v>29.8</v>
      </c>
      <c r="F37" s="477">
        <v>0</v>
      </c>
      <c r="G37" s="477">
        <v>4.2</v>
      </c>
      <c r="H37" s="477">
        <v>6.8</v>
      </c>
      <c r="I37" s="477">
        <v>6.4</v>
      </c>
      <c r="J37" s="478">
        <v>3.6</v>
      </c>
      <c r="K37" s="478">
        <v>7.7</v>
      </c>
      <c r="L37" s="478">
        <v>0</v>
      </c>
      <c r="M37" s="478"/>
      <c r="N37" s="478">
        <v>0</v>
      </c>
      <c r="O37" s="479">
        <v>0</v>
      </c>
      <c r="P37" s="478">
        <v>0</v>
      </c>
      <c r="Q37" s="686">
        <f t="shared" si="7"/>
        <v>0</v>
      </c>
      <c r="R37" s="505" t="e">
        <f>Q37/O37</f>
        <v>#DIV/0!</v>
      </c>
      <c r="S37" s="478"/>
      <c r="T37" s="468"/>
      <c r="U37" s="478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</row>
    <row r="38" spans="1:34" x14ac:dyDescent="0.2">
      <c r="A38" s="507" t="s">
        <v>145</v>
      </c>
      <c r="B38" s="456"/>
      <c r="C38" s="477">
        <v>4.4000000000000004</v>
      </c>
      <c r="D38" s="477">
        <v>3.6</v>
      </c>
      <c r="E38" s="477">
        <v>4.0999999999999996</v>
      </c>
      <c r="F38" s="477">
        <v>3.1</v>
      </c>
      <c r="G38" s="477">
        <v>3.4</v>
      </c>
      <c r="H38" s="477">
        <v>1.3</v>
      </c>
      <c r="I38" s="477">
        <v>1.8</v>
      </c>
      <c r="J38" s="478">
        <v>0.6</v>
      </c>
      <c r="K38" s="478">
        <v>1</v>
      </c>
      <c r="L38" s="478">
        <v>0</v>
      </c>
      <c r="M38" s="478"/>
      <c r="N38" s="478">
        <v>0</v>
      </c>
      <c r="O38" s="479">
        <v>0</v>
      </c>
      <c r="P38" s="478">
        <v>0</v>
      </c>
      <c r="Q38" s="686">
        <f t="shared" si="7"/>
        <v>0</v>
      </c>
      <c r="R38" s="505" t="e">
        <f>Q38/O38</f>
        <v>#DIV/0!</v>
      </c>
      <c r="S38" s="478"/>
      <c r="T38" s="468"/>
      <c r="U38" s="478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</row>
    <row r="39" spans="1:34" x14ac:dyDescent="0.2">
      <c r="A39" s="507" t="s">
        <v>146</v>
      </c>
      <c r="B39" s="456"/>
      <c r="C39" s="474">
        <v>15.5</v>
      </c>
      <c r="D39" s="474">
        <v>6.3</v>
      </c>
      <c r="E39" s="474">
        <v>0.5</v>
      </c>
      <c r="F39" s="477">
        <v>1.8</v>
      </c>
      <c r="G39" s="477">
        <v>4.4000000000000004</v>
      </c>
      <c r="H39" s="477">
        <v>7.7</v>
      </c>
      <c r="I39" s="477">
        <v>9.6</v>
      </c>
      <c r="J39" s="478">
        <v>3.2</v>
      </c>
      <c r="K39" s="478">
        <v>1.4</v>
      </c>
      <c r="L39" s="478">
        <v>1.3</v>
      </c>
      <c r="M39" s="478"/>
      <c r="N39" s="478">
        <v>0.6</v>
      </c>
      <c r="O39" s="479">
        <v>0.4</v>
      </c>
      <c r="P39" s="478">
        <v>0.4</v>
      </c>
      <c r="Q39" s="686">
        <f t="shared" si="7"/>
        <v>0</v>
      </c>
      <c r="R39" s="505">
        <f>Q39/O39</f>
        <v>0</v>
      </c>
      <c r="S39" s="478"/>
      <c r="T39" s="468"/>
      <c r="U39" s="478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</row>
    <row r="40" spans="1:34" ht="12" customHeight="1" x14ac:dyDescent="0.2">
      <c r="A40" s="507" t="s">
        <v>147</v>
      </c>
      <c r="B40" s="180"/>
      <c r="C40" s="477">
        <v>89.5</v>
      </c>
      <c r="D40" s="477">
        <v>47.8</v>
      </c>
      <c r="E40" s="477">
        <v>93.2</v>
      </c>
      <c r="F40" s="477">
        <v>86.2</v>
      </c>
      <c r="G40" s="477">
        <v>85.1</v>
      </c>
      <c r="H40" s="477">
        <v>38.1</v>
      </c>
      <c r="I40" s="477">
        <v>43.9</v>
      </c>
      <c r="J40" s="478">
        <v>0</v>
      </c>
      <c r="K40" s="478">
        <v>0</v>
      </c>
      <c r="L40" s="478">
        <v>0</v>
      </c>
      <c r="M40" s="478"/>
      <c r="N40" s="478">
        <v>0</v>
      </c>
      <c r="O40" s="479">
        <v>0</v>
      </c>
      <c r="P40" s="478">
        <v>0</v>
      </c>
      <c r="Q40" s="686">
        <f t="shared" si="7"/>
        <v>0</v>
      </c>
      <c r="R40" s="513" t="s">
        <v>380</v>
      </c>
      <c r="S40" s="478"/>
      <c r="T40" s="468"/>
      <c r="U40" s="478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</row>
    <row r="41" spans="1:34" ht="12" customHeight="1" x14ac:dyDescent="0.2">
      <c r="A41" s="507" t="s">
        <v>148</v>
      </c>
      <c r="B41" s="456"/>
      <c r="C41" s="477">
        <v>18.399999999999999</v>
      </c>
      <c r="D41" s="477">
        <v>0</v>
      </c>
      <c r="E41" s="477">
        <v>0</v>
      </c>
      <c r="F41" s="477">
        <v>0</v>
      </c>
      <c r="G41" s="477">
        <v>0</v>
      </c>
      <c r="H41" s="477">
        <v>0</v>
      </c>
      <c r="I41" s="477">
        <v>0</v>
      </c>
      <c r="J41" s="478">
        <v>0</v>
      </c>
      <c r="K41" s="478">
        <v>0</v>
      </c>
      <c r="L41" s="478">
        <v>0</v>
      </c>
      <c r="M41" s="478"/>
      <c r="N41" s="478">
        <v>0</v>
      </c>
      <c r="O41" s="479">
        <v>0</v>
      </c>
      <c r="P41" s="478">
        <v>0</v>
      </c>
      <c r="Q41" s="686">
        <f t="shared" si="7"/>
        <v>0</v>
      </c>
      <c r="R41" s="513" t="s">
        <v>380</v>
      </c>
      <c r="S41" s="478"/>
      <c r="T41" s="468"/>
      <c r="U41" s="478"/>
      <c r="V41" s="215"/>
      <c r="W41" s="215"/>
      <c r="X41" s="215"/>
      <c r="Y41" s="215"/>
      <c r="Z41" s="215"/>
      <c r="AA41" s="223"/>
      <c r="AB41" s="215"/>
      <c r="AC41" s="473"/>
      <c r="AD41" s="473"/>
      <c r="AE41" s="215"/>
      <c r="AF41" s="215"/>
      <c r="AG41" s="215"/>
      <c r="AH41" s="215"/>
    </row>
    <row r="42" spans="1:34" ht="12" customHeight="1" x14ac:dyDescent="0.2">
      <c r="A42" s="507" t="s">
        <v>149</v>
      </c>
      <c r="B42" s="456"/>
      <c r="C42" s="477">
        <v>0</v>
      </c>
      <c r="D42" s="477">
        <v>0</v>
      </c>
      <c r="E42" s="477">
        <v>0</v>
      </c>
      <c r="F42" s="477">
        <v>0</v>
      </c>
      <c r="G42" s="477">
        <v>0</v>
      </c>
      <c r="H42" s="477">
        <v>0</v>
      </c>
      <c r="I42" s="477">
        <v>0</v>
      </c>
      <c r="J42" s="478">
        <v>0</v>
      </c>
      <c r="K42" s="478">
        <v>0</v>
      </c>
      <c r="L42" s="478">
        <v>0</v>
      </c>
      <c r="M42" s="478"/>
      <c r="N42" s="478">
        <v>0</v>
      </c>
      <c r="O42" s="479">
        <v>0</v>
      </c>
      <c r="P42" s="478">
        <v>0</v>
      </c>
      <c r="Q42" s="686">
        <f t="shared" si="7"/>
        <v>0</v>
      </c>
      <c r="R42" s="513" t="s">
        <v>380</v>
      </c>
      <c r="S42" s="478"/>
      <c r="T42" s="468"/>
      <c r="U42" s="478"/>
      <c r="V42" s="215"/>
      <c r="W42" s="215"/>
      <c r="X42" s="215"/>
      <c r="Y42" s="215"/>
      <c r="Z42" s="215"/>
      <c r="AA42" s="223"/>
      <c r="AB42" s="215"/>
      <c r="AC42" s="473"/>
      <c r="AD42" s="473"/>
      <c r="AE42" s="215"/>
      <c r="AF42" s="215"/>
      <c r="AG42" s="215"/>
      <c r="AH42" s="215"/>
    </row>
    <row r="43" spans="1:34" x14ac:dyDescent="0.2">
      <c r="A43" s="507" t="s">
        <v>150</v>
      </c>
      <c r="B43" s="456"/>
      <c r="C43" s="477">
        <v>0.9</v>
      </c>
      <c r="D43" s="477">
        <v>0.8</v>
      </c>
      <c r="E43" s="477">
        <v>0.1</v>
      </c>
      <c r="F43" s="477">
        <v>0.2</v>
      </c>
      <c r="G43" s="477">
        <v>0.2</v>
      </c>
      <c r="H43" s="477">
        <v>0.2</v>
      </c>
      <c r="I43" s="477">
        <v>0.1</v>
      </c>
      <c r="J43" s="478">
        <v>0</v>
      </c>
      <c r="K43" s="478">
        <v>0</v>
      </c>
      <c r="L43" s="478">
        <v>0</v>
      </c>
      <c r="M43" s="478"/>
      <c r="N43" s="478">
        <v>0</v>
      </c>
      <c r="O43" s="479">
        <v>0</v>
      </c>
      <c r="P43" s="478">
        <v>0</v>
      </c>
      <c r="Q43" s="686">
        <f t="shared" si="7"/>
        <v>0</v>
      </c>
      <c r="R43" s="513" t="s">
        <v>380</v>
      </c>
      <c r="S43" s="478"/>
      <c r="T43" s="468"/>
      <c r="U43" s="478"/>
      <c r="V43" s="215"/>
      <c r="W43" s="215"/>
      <c r="X43" s="215"/>
      <c r="Y43" s="215"/>
      <c r="Z43" s="215"/>
      <c r="AA43" s="223"/>
      <c r="AB43" s="215"/>
      <c r="AC43" s="473"/>
      <c r="AD43" s="473"/>
      <c r="AE43" s="215"/>
      <c r="AF43" s="215"/>
      <c r="AG43" s="215"/>
      <c r="AH43" s="215"/>
    </row>
    <row r="44" spans="1:34" x14ac:dyDescent="0.2">
      <c r="A44" s="507" t="s">
        <v>151</v>
      </c>
      <c r="B44" s="456"/>
      <c r="C44" s="477">
        <v>0</v>
      </c>
      <c r="D44" s="477">
        <v>0</v>
      </c>
      <c r="E44" s="477">
        <v>0</v>
      </c>
      <c r="F44" s="477">
        <v>0</v>
      </c>
      <c r="G44" s="477">
        <v>0</v>
      </c>
      <c r="H44" s="477">
        <v>0</v>
      </c>
      <c r="I44" s="477">
        <v>0</v>
      </c>
      <c r="J44" s="478">
        <v>0</v>
      </c>
      <c r="K44" s="478">
        <v>0</v>
      </c>
      <c r="L44" s="478">
        <v>0</v>
      </c>
      <c r="M44" s="478"/>
      <c r="N44" s="478">
        <v>0</v>
      </c>
      <c r="O44" s="479">
        <v>0</v>
      </c>
      <c r="P44" s="478">
        <v>0</v>
      </c>
      <c r="Q44" s="686">
        <f t="shared" si="7"/>
        <v>0</v>
      </c>
      <c r="R44" s="513" t="s">
        <v>380</v>
      </c>
      <c r="S44" s="478"/>
      <c r="T44" s="468"/>
      <c r="U44" s="478"/>
      <c r="V44" s="215"/>
      <c r="W44" s="215"/>
      <c r="X44" s="215"/>
      <c r="Y44" s="215"/>
      <c r="Z44" s="215"/>
      <c r="AA44" s="223"/>
      <c r="AB44" s="215"/>
      <c r="AC44" s="473"/>
      <c r="AD44" s="473"/>
      <c r="AE44" s="215"/>
      <c r="AF44" s="215"/>
      <c r="AG44" s="215"/>
      <c r="AH44" s="215"/>
    </row>
    <row r="45" spans="1:34" x14ac:dyDescent="0.2">
      <c r="A45" s="507" t="s">
        <v>152</v>
      </c>
      <c r="B45" s="456"/>
      <c r="C45" s="481">
        <v>8.2999999999999829</v>
      </c>
      <c r="D45" s="481">
        <v>10.599999999999994</v>
      </c>
      <c r="E45" s="481">
        <v>0.40000000000001135</v>
      </c>
      <c r="F45" s="481">
        <v>9.9999999999994316E-2</v>
      </c>
      <c r="G45" s="481">
        <f>G35-SUM(G36:G44)</f>
        <v>47.600000000000009</v>
      </c>
      <c r="H45" s="482">
        <f>H35-SUM(H36:H44)</f>
        <v>0</v>
      </c>
      <c r="I45" s="482">
        <v>0</v>
      </c>
      <c r="J45" s="478">
        <v>0</v>
      </c>
      <c r="K45" s="478">
        <v>0</v>
      </c>
      <c r="L45" s="478">
        <v>0.2</v>
      </c>
      <c r="M45" s="478"/>
      <c r="N45" s="478">
        <f>N35-SUM(N36:N44)</f>
        <v>0.50000000000000011</v>
      </c>
      <c r="O45" s="478">
        <f>O35-SUM(O36:O44)</f>
        <v>0</v>
      </c>
      <c r="P45" s="478">
        <f>P35-SUM(P36:P44)</f>
        <v>0.4</v>
      </c>
      <c r="Q45" s="686">
        <f t="shared" si="7"/>
        <v>0.4</v>
      </c>
      <c r="R45" s="513" t="s">
        <v>380</v>
      </c>
      <c r="S45" s="478"/>
      <c r="T45" s="468"/>
      <c r="U45" s="483"/>
      <c r="V45" s="215"/>
      <c r="W45" s="215"/>
      <c r="X45" s="215"/>
      <c r="Y45" s="215"/>
      <c r="Z45" s="215"/>
      <c r="AA45" s="223"/>
      <c r="AB45" s="215"/>
      <c r="AC45" s="473"/>
      <c r="AD45" s="473"/>
      <c r="AE45" s="215"/>
      <c r="AF45" s="215"/>
      <c r="AG45" s="215"/>
      <c r="AH45" s="215"/>
    </row>
    <row r="46" spans="1:34" ht="6.75" customHeight="1" x14ac:dyDescent="0.2">
      <c r="A46" s="509"/>
      <c r="B46" s="456"/>
      <c r="C46" s="477"/>
      <c r="D46" s="477"/>
      <c r="E46" s="477"/>
      <c r="F46" s="477"/>
      <c r="G46" s="477"/>
      <c r="H46" s="477"/>
      <c r="I46" s="477"/>
      <c r="J46" s="478"/>
      <c r="K46" s="478"/>
      <c r="L46" s="478"/>
      <c r="M46" s="478"/>
      <c r="N46" s="478"/>
      <c r="O46" s="479"/>
      <c r="P46" s="478"/>
      <c r="Q46" s="686"/>
      <c r="R46" s="505"/>
      <c r="S46" s="478"/>
      <c r="T46" s="468"/>
      <c r="U46" s="478"/>
      <c r="V46" s="215"/>
      <c r="W46" s="215"/>
      <c r="X46" s="215"/>
      <c r="Y46" s="215"/>
      <c r="Z46" s="215"/>
      <c r="AA46" s="223"/>
      <c r="AB46" s="215"/>
      <c r="AC46" s="473"/>
      <c r="AD46" s="473"/>
      <c r="AE46" s="215"/>
      <c r="AF46" s="215"/>
      <c r="AG46" s="215"/>
      <c r="AH46" s="215"/>
    </row>
    <row r="47" spans="1:34" ht="12" customHeight="1" x14ac:dyDescent="0.25">
      <c r="A47" s="504" t="s">
        <v>108</v>
      </c>
      <c r="B47" s="456"/>
      <c r="C47" s="474">
        <v>2110.9</v>
      </c>
      <c r="D47" s="474">
        <v>1811.2</v>
      </c>
      <c r="E47" s="474">
        <v>2176</v>
      </c>
      <c r="F47" s="474">
        <v>2150.6</v>
      </c>
      <c r="G47" s="474">
        <v>2198.1</v>
      </c>
      <c r="H47" s="474">
        <v>2003.4</v>
      </c>
      <c r="I47" s="474">
        <v>2066.9</v>
      </c>
      <c r="J47" s="486">
        <v>2117.4</v>
      </c>
      <c r="K47" s="486">
        <v>2388.5</v>
      </c>
      <c r="L47" s="486">
        <v>2062</v>
      </c>
      <c r="M47" s="486"/>
      <c r="N47" s="486">
        <f>142.5+17</f>
        <v>159.5</v>
      </c>
      <c r="O47" s="487">
        <f>279.3+63.9</f>
        <v>343.2</v>
      </c>
      <c r="P47" s="486">
        <f>153+1.1</f>
        <v>154.1</v>
      </c>
      <c r="Q47" s="686">
        <f t="shared" ref="Q47:Q65" si="8">P47-O47</f>
        <v>-189.1</v>
      </c>
      <c r="R47" s="505">
        <f t="shared" ref="R47:R65" si="9">Q47/O47</f>
        <v>-0.55099067599067597</v>
      </c>
      <c r="S47" s="486"/>
      <c r="T47" s="468"/>
      <c r="U47" s="488"/>
      <c r="V47" s="215"/>
      <c r="W47" s="215"/>
      <c r="X47" s="215"/>
      <c r="Y47" s="215"/>
      <c r="Z47" s="215"/>
      <c r="AA47" s="223"/>
      <c r="AB47" s="215"/>
      <c r="AC47" s="473"/>
      <c r="AD47" s="473"/>
      <c r="AE47" s="215"/>
      <c r="AF47" s="215"/>
      <c r="AG47" s="215"/>
      <c r="AH47" s="215"/>
    </row>
    <row r="48" spans="1:34" ht="12" customHeight="1" x14ac:dyDescent="0.2">
      <c r="A48" s="507" t="s">
        <v>153</v>
      </c>
      <c r="B48" s="456"/>
      <c r="C48" s="477">
        <v>6.3</v>
      </c>
      <c r="D48" s="477">
        <v>6</v>
      </c>
      <c r="E48" s="477">
        <v>6.1</v>
      </c>
      <c r="F48" s="477">
        <v>4.9000000000000004</v>
      </c>
      <c r="G48" s="477">
        <v>4</v>
      </c>
      <c r="H48" s="477">
        <v>4.5</v>
      </c>
      <c r="I48" s="477">
        <v>4.9000000000000004</v>
      </c>
      <c r="J48" s="478">
        <v>5.5</v>
      </c>
      <c r="K48" s="478">
        <v>4.5</v>
      </c>
      <c r="L48" s="478">
        <v>5</v>
      </c>
      <c r="M48" s="478"/>
      <c r="N48" s="478">
        <v>0.5</v>
      </c>
      <c r="O48" s="479">
        <v>0.4</v>
      </c>
      <c r="P48" s="478">
        <v>0.4</v>
      </c>
      <c r="Q48" s="686">
        <f t="shared" si="8"/>
        <v>0</v>
      </c>
      <c r="R48" s="505">
        <f t="shared" si="9"/>
        <v>0</v>
      </c>
      <c r="S48" s="478"/>
      <c r="T48" s="468"/>
      <c r="U48" s="478"/>
      <c r="V48" s="215"/>
      <c r="W48" s="215"/>
      <c r="X48" s="215"/>
      <c r="Y48" s="215"/>
      <c r="Z48" s="215"/>
      <c r="AA48" s="223"/>
      <c r="AB48" s="215"/>
      <c r="AC48" s="473"/>
      <c r="AD48" s="473"/>
      <c r="AE48" s="215"/>
      <c r="AF48" s="215"/>
      <c r="AG48" s="215"/>
      <c r="AH48" s="215"/>
    </row>
    <row r="49" spans="1:34" ht="12" customHeight="1" x14ac:dyDescent="0.2">
      <c r="A49" s="507" t="s">
        <v>154</v>
      </c>
      <c r="B49" s="456"/>
      <c r="C49" s="477">
        <v>0.1</v>
      </c>
      <c r="D49" s="477">
        <v>0.1</v>
      </c>
      <c r="E49" s="477">
        <v>0.1</v>
      </c>
      <c r="F49" s="477">
        <v>0</v>
      </c>
      <c r="G49" s="477">
        <v>0</v>
      </c>
      <c r="H49" s="477">
        <v>0</v>
      </c>
      <c r="I49" s="477">
        <v>0</v>
      </c>
      <c r="J49" s="478">
        <v>0</v>
      </c>
      <c r="K49" s="478">
        <v>120.2</v>
      </c>
      <c r="L49" s="478">
        <v>0</v>
      </c>
      <c r="M49" s="478"/>
      <c r="N49" s="478">
        <v>0</v>
      </c>
      <c r="O49" s="479">
        <v>0</v>
      </c>
      <c r="P49" s="478">
        <v>0</v>
      </c>
      <c r="Q49" s="686">
        <f t="shared" si="8"/>
        <v>0</v>
      </c>
      <c r="R49" s="505" t="e">
        <f t="shared" si="9"/>
        <v>#DIV/0!</v>
      </c>
      <c r="S49" s="478"/>
      <c r="T49" s="468"/>
      <c r="U49" s="478"/>
      <c r="V49" s="215"/>
      <c r="W49" s="215"/>
      <c r="X49" s="215"/>
      <c r="Y49" s="215"/>
      <c r="Z49" s="215"/>
      <c r="AA49" s="223"/>
      <c r="AB49" s="215"/>
      <c r="AC49" s="473"/>
      <c r="AD49" s="473"/>
      <c r="AE49" s="215"/>
      <c r="AF49" s="215"/>
      <c r="AG49" s="215"/>
      <c r="AH49" s="215"/>
    </row>
    <row r="50" spans="1:34" ht="12" customHeight="1" x14ac:dyDescent="0.2">
      <c r="A50" s="507" t="s">
        <v>155</v>
      </c>
      <c r="B50" s="456"/>
      <c r="C50" s="474">
        <v>145.80000000000001</v>
      </c>
      <c r="D50" s="474">
        <v>138.6</v>
      </c>
      <c r="E50" s="474">
        <v>139.30000000000001</v>
      </c>
      <c r="F50" s="474">
        <v>151.1</v>
      </c>
      <c r="G50" s="474">
        <v>125.1</v>
      </c>
      <c r="H50" s="477">
        <v>122.9</v>
      </c>
      <c r="I50" s="477">
        <v>137.6</v>
      </c>
      <c r="J50" s="478">
        <v>150.9</v>
      </c>
      <c r="K50" s="478">
        <v>138.19999999999999</v>
      </c>
      <c r="L50" s="478">
        <v>142.9</v>
      </c>
      <c r="M50" s="478"/>
      <c r="N50" s="478">
        <v>13.5</v>
      </c>
      <c r="O50" s="479">
        <v>8.5</v>
      </c>
      <c r="P50" s="478">
        <v>9.6</v>
      </c>
      <c r="Q50" s="686">
        <f t="shared" si="8"/>
        <v>1.0999999999999996</v>
      </c>
      <c r="R50" s="505">
        <f t="shared" si="9"/>
        <v>0.12941176470588231</v>
      </c>
      <c r="S50" s="478"/>
      <c r="T50" s="468"/>
      <c r="U50" s="478"/>
      <c r="V50" s="215"/>
      <c r="W50" s="215"/>
      <c r="X50" s="215"/>
      <c r="Y50" s="215"/>
      <c r="Z50" s="215"/>
      <c r="AA50" s="223"/>
      <c r="AB50" s="215"/>
      <c r="AC50" s="473"/>
      <c r="AD50" s="473"/>
      <c r="AE50" s="215"/>
      <c r="AF50" s="215"/>
      <c r="AG50" s="215"/>
      <c r="AH50" s="215"/>
    </row>
    <row r="51" spans="1:34" ht="12" customHeight="1" x14ac:dyDescent="0.2">
      <c r="A51" s="507" t="s">
        <v>156</v>
      </c>
      <c r="B51" s="456"/>
      <c r="C51" s="474">
        <v>150.1</v>
      </c>
      <c r="D51" s="474">
        <v>138.9</v>
      </c>
      <c r="E51" s="474">
        <v>285.3</v>
      </c>
      <c r="F51" s="474">
        <v>159.19999999999999</v>
      </c>
      <c r="G51" s="474">
        <v>104.5</v>
      </c>
      <c r="H51" s="477">
        <v>144.4</v>
      </c>
      <c r="I51" s="477">
        <v>150.5</v>
      </c>
      <c r="J51" s="478">
        <v>176.7</v>
      </c>
      <c r="K51" s="478">
        <v>54.4</v>
      </c>
      <c r="L51" s="478">
        <v>140.69999999999999</v>
      </c>
      <c r="M51" s="478"/>
      <c r="N51" s="478">
        <v>17.899999999999999</v>
      </c>
      <c r="O51" s="479">
        <v>0</v>
      </c>
      <c r="P51" s="478">
        <v>17.899999999999999</v>
      </c>
      <c r="Q51" s="686">
        <f t="shared" si="8"/>
        <v>17.899999999999999</v>
      </c>
      <c r="R51" s="505" t="e">
        <f t="shared" si="9"/>
        <v>#DIV/0!</v>
      </c>
      <c r="S51" s="478"/>
      <c r="T51" s="468"/>
      <c r="U51" s="478"/>
      <c r="V51" s="215"/>
      <c r="W51" s="215"/>
      <c r="X51" s="215"/>
      <c r="Y51" s="215"/>
      <c r="Z51" s="215"/>
      <c r="AA51" s="223"/>
      <c r="AB51" s="215"/>
      <c r="AC51" s="473"/>
      <c r="AD51" s="473"/>
      <c r="AE51" s="215"/>
      <c r="AF51" s="215"/>
      <c r="AG51" s="215"/>
      <c r="AH51" s="215"/>
    </row>
    <row r="52" spans="1:34" ht="12" customHeight="1" x14ac:dyDescent="0.2">
      <c r="A52" s="507" t="s">
        <v>157</v>
      </c>
      <c r="B52" s="456"/>
      <c r="C52" s="474">
        <v>75.3</v>
      </c>
      <c r="D52" s="474">
        <v>63.1</v>
      </c>
      <c r="E52" s="474">
        <v>91.3</v>
      </c>
      <c r="F52" s="474">
        <v>79.400000000000006</v>
      </c>
      <c r="G52" s="474">
        <v>58.8</v>
      </c>
      <c r="H52" s="477">
        <v>66.900000000000006</v>
      </c>
      <c r="I52" s="477">
        <v>76.599999999999994</v>
      </c>
      <c r="J52" s="478">
        <v>47.8</v>
      </c>
      <c r="K52" s="478">
        <v>84.8</v>
      </c>
      <c r="L52" s="478">
        <v>73.2</v>
      </c>
      <c r="M52" s="478"/>
      <c r="N52" s="478">
        <v>0</v>
      </c>
      <c r="O52" s="479">
        <v>18.7</v>
      </c>
      <c r="P52" s="478">
        <v>0</v>
      </c>
      <c r="Q52" s="686">
        <f t="shared" si="8"/>
        <v>-18.7</v>
      </c>
      <c r="R52" s="505">
        <f t="shared" si="9"/>
        <v>-1</v>
      </c>
      <c r="S52" s="478"/>
      <c r="T52" s="468"/>
      <c r="U52" s="478"/>
      <c r="V52" s="215"/>
      <c r="W52" s="215"/>
      <c r="X52" s="215"/>
      <c r="Y52" s="215"/>
      <c r="Z52" s="215"/>
      <c r="AA52" s="223"/>
      <c r="AB52" s="215"/>
      <c r="AC52" s="473"/>
      <c r="AD52" s="473"/>
      <c r="AE52" s="215"/>
      <c r="AF52" s="215"/>
      <c r="AG52" s="215"/>
      <c r="AH52" s="215"/>
    </row>
    <row r="53" spans="1:34" ht="12" customHeight="1" x14ac:dyDescent="0.2">
      <c r="A53" s="507" t="s">
        <v>158</v>
      </c>
      <c r="B53" s="456"/>
      <c r="C53" s="477">
        <v>1.7</v>
      </c>
      <c r="D53" s="477">
        <v>7.9</v>
      </c>
      <c r="E53" s="477">
        <v>6.5</v>
      </c>
      <c r="F53" s="477">
        <v>15</v>
      </c>
      <c r="G53" s="477">
        <v>36.6</v>
      </c>
      <c r="H53" s="477">
        <v>15.5</v>
      </c>
      <c r="I53" s="477">
        <v>20.9</v>
      </c>
      <c r="J53" s="478">
        <v>33.5</v>
      </c>
      <c r="K53" s="478">
        <v>41.7</v>
      </c>
      <c r="L53" s="478">
        <v>19.899999999999999</v>
      </c>
      <c r="M53" s="478"/>
      <c r="N53" s="478">
        <v>1.5</v>
      </c>
      <c r="O53" s="479">
        <v>7.3</v>
      </c>
      <c r="P53" s="478">
        <v>1.5</v>
      </c>
      <c r="Q53" s="686">
        <f t="shared" si="8"/>
        <v>-5.8</v>
      </c>
      <c r="R53" s="505">
        <f t="shared" si="9"/>
        <v>-0.79452054794520544</v>
      </c>
      <c r="S53" s="478"/>
      <c r="T53" s="468"/>
      <c r="U53" s="478"/>
      <c r="V53" s="215"/>
      <c r="W53" s="215"/>
      <c r="X53" s="215"/>
      <c r="Y53" s="215"/>
      <c r="Z53" s="215"/>
      <c r="AA53" s="223"/>
      <c r="AB53" s="215"/>
      <c r="AC53" s="473"/>
      <c r="AD53" s="473"/>
      <c r="AE53" s="215"/>
      <c r="AF53" s="215"/>
      <c r="AG53" s="215"/>
      <c r="AH53" s="215"/>
    </row>
    <row r="54" spans="1:34" ht="12" customHeight="1" x14ac:dyDescent="0.2">
      <c r="A54" s="507" t="s">
        <v>159</v>
      </c>
      <c r="B54" s="456"/>
      <c r="C54" s="474">
        <v>83.8</v>
      </c>
      <c r="D54" s="474">
        <v>70.099999999999994</v>
      </c>
      <c r="E54" s="474">
        <v>76.400000000000006</v>
      </c>
      <c r="F54" s="474">
        <v>89.6</v>
      </c>
      <c r="G54" s="474">
        <v>67.400000000000006</v>
      </c>
      <c r="H54" s="477">
        <v>71.099999999999994</v>
      </c>
      <c r="I54" s="477">
        <v>70.099999999999994</v>
      </c>
      <c r="J54" s="478">
        <v>80.8</v>
      </c>
      <c r="K54" s="478">
        <v>59.5</v>
      </c>
      <c r="L54" s="478">
        <v>73.900000000000006</v>
      </c>
      <c r="M54" s="478"/>
      <c r="N54" s="478">
        <v>4</v>
      </c>
      <c r="O54" s="479">
        <v>4</v>
      </c>
      <c r="P54" s="478">
        <v>4</v>
      </c>
      <c r="Q54" s="686">
        <f t="shared" si="8"/>
        <v>0</v>
      </c>
      <c r="R54" s="505">
        <f t="shared" si="9"/>
        <v>0</v>
      </c>
      <c r="S54" s="478"/>
      <c r="T54" s="468"/>
      <c r="U54" s="478"/>
      <c r="V54" s="215"/>
      <c r="W54" s="215"/>
      <c r="X54" s="215"/>
      <c r="Y54" s="215"/>
      <c r="Z54" s="215"/>
      <c r="AA54" s="223"/>
      <c r="AB54" s="215"/>
      <c r="AC54" s="473"/>
      <c r="AD54" s="473"/>
      <c r="AE54" s="215"/>
      <c r="AF54" s="215"/>
      <c r="AG54" s="215"/>
      <c r="AH54" s="215"/>
    </row>
    <row r="55" spans="1:34" ht="12" customHeight="1" x14ac:dyDescent="0.2">
      <c r="A55" s="507" t="s">
        <v>160</v>
      </c>
      <c r="B55" s="456"/>
      <c r="C55" s="474">
        <v>77.599999999999994</v>
      </c>
      <c r="D55" s="474">
        <v>81.5</v>
      </c>
      <c r="E55" s="474">
        <v>75.3</v>
      </c>
      <c r="F55" s="474">
        <v>113.1</v>
      </c>
      <c r="G55" s="474">
        <v>118.6</v>
      </c>
      <c r="H55" s="477">
        <v>105.4</v>
      </c>
      <c r="I55" s="477">
        <v>103</v>
      </c>
      <c r="J55" s="478">
        <v>99.5</v>
      </c>
      <c r="K55" s="478">
        <v>80.2</v>
      </c>
      <c r="L55" s="478">
        <v>131.80000000000001</v>
      </c>
      <c r="M55" s="478"/>
      <c r="N55" s="478">
        <v>22.1</v>
      </c>
      <c r="O55" s="479">
        <v>54.4</v>
      </c>
      <c r="P55" s="478">
        <v>22.3</v>
      </c>
      <c r="Q55" s="686">
        <f t="shared" si="8"/>
        <v>-32.099999999999994</v>
      </c>
      <c r="R55" s="505">
        <f t="shared" si="9"/>
        <v>-0.59007352941176461</v>
      </c>
      <c r="S55" s="478"/>
      <c r="T55" s="468"/>
      <c r="U55" s="478"/>
      <c r="V55" s="215"/>
      <c r="W55" s="215"/>
      <c r="X55" s="215"/>
      <c r="Y55" s="215"/>
      <c r="Z55" s="215"/>
      <c r="AA55" s="223"/>
      <c r="AB55" s="215"/>
      <c r="AC55" s="473"/>
      <c r="AD55" s="473"/>
      <c r="AE55" s="215"/>
      <c r="AF55" s="215"/>
      <c r="AG55" s="215"/>
      <c r="AH55" s="215"/>
    </row>
    <row r="56" spans="1:34" ht="12" customHeight="1" x14ac:dyDescent="0.2">
      <c r="A56" s="507" t="s">
        <v>161</v>
      </c>
      <c r="B56" s="456"/>
      <c r="C56" s="474">
        <v>342</v>
      </c>
      <c r="D56" s="474">
        <v>323.89999999999998</v>
      </c>
      <c r="E56" s="474">
        <v>362.1</v>
      </c>
      <c r="F56" s="474">
        <v>403</v>
      </c>
      <c r="G56" s="474">
        <v>423.7</v>
      </c>
      <c r="H56" s="477">
        <v>421</v>
      </c>
      <c r="I56" s="477">
        <v>418.3</v>
      </c>
      <c r="J56" s="478">
        <v>462.1</v>
      </c>
      <c r="K56" s="478">
        <v>419.3</v>
      </c>
      <c r="L56" s="478">
        <v>462.4</v>
      </c>
      <c r="M56" s="478"/>
      <c r="N56" s="478">
        <v>34.1</v>
      </c>
      <c r="O56" s="479">
        <f>30.5+22.9</f>
        <v>53.4</v>
      </c>
      <c r="P56" s="478">
        <v>34.1</v>
      </c>
      <c r="Q56" s="686">
        <f t="shared" si="8"/>
        <v>-19.299999999999997</v>
      </c>
      <c r="R56" s="505">
        <f t="shared" si="9"/>
        <v>-0.36142322097378271</v>
      </c>
      <c r="S56" s="478"/>
      <c r="T56" s="468"/>
      <c r="U56" s="478"/>
      <c r="V56" s="215"/>
      <c r="W56" s="215"/>
      <c r="X56" s="215"/>
      <c r="Y56" s="215"/>
      <c r="Z56" s="215"/>
      <c r="AA56" s="223"/>
      <c r="AB56" s="215"/>
      <c r="AC56" s="473"/>
      <c r="AD56" s="473"/>
      <c r="AE56" s="215"/>
      <c r="AF56" s="215"/>
      <c r="AG56" s="215"/>
      <c r="AH56" s="215"/>
    </row>
    <row r="57" spans="1:34" ht="12" customHeight="1" x14ac:dyDescent="0.2">
      <c r="A57" s="507" t="s">
        <v>162</v>
      </c>
      <c r="B57" s="456"/>
      <c r="C57" s="474">
        <v>122.4</v>
      </c>
      <c r="D57" s="474">
        <v>142.4</v>
      </c>
      <c r="E57" s="474">
        <v>132</v>
      </c>
      <c r="F57" s="474">
        <v>151.80000000000001</v>
      </c>
      <c r="G57" s="474">
        <v>152.19999999999999</v>
      </c>
      <c r="H57" s="477">
        <v>161.5</v>
      </c>
      <c r="I57" s="477">
        <v>160.1</v>
      </c>
      <c r="J57" s="478">
        <v>197.3</v>
      </c>
      <c r="K57" s="478">
        <v>156.80000000000001</v>
      </c>
      <c r="L57" s="478">
        <v>156.1</v>
      </c>
      <c r="M57" s="478"/>
      <c r="N57" s="478">
        <v>27.5</v>
      </c>
      <c r="O57" s="479">
        <v>13.2</v>
      </c>
      <c r="P57" s="478">
        <v>27.5</v>
      </c>
      <c r="Q57" s="686">
        <f t="shared" si="8"/>
        <v>14.3</v>
      </c>
      <c r="R57" s="505">
        <f t="shared" si="9"/>
        <v>1.0833333333333335</v>
      </c>
      <c r="S57" s="478"/>
      <c r="T57" s="468"/>
      <c r="U57" s="478"/>
      <c r="V57" s="215"/>
      <c r="W57" s="215"/>
      <c r="X57" s="215"/>
      <c r="Y57" s="215"/>
      <c r="Z57" s="215"/>
      <c r="AA57" s="223"/>
      <c r="AB57" s="215"/>
      <c r="AC57" s="473"/>
      <c r="AD57" s="473"/>
      <c r="AE57" s="215"/>
      <c r="AF57" s="215"/>
      <c r="AG57" s="215"/>
      <c r="AH57" s="215"/>
    </row>
    <row r="58" spans="1:34" ht="12" customHeight="1" x14ac:dyDescent="0.2">
      <c r="A58" s="507" t="s">
        <v>163</v>
      </c>
      <c r="B58" s="456"/>
      <c r="C58" s="477">
        <v>1.2</v>
      </c>
      <c r="D58" s="477">
        <v>1.2</v>
      </c>
      <c r="E58" s="477">
        <v>1.2</v>
      </c>
      <c r="F58" s="477">
        <v>1.2</v>
      </c>
      <c r="G58" s="477">
        <v>0.04</v>
      </c>
      <c r="H58" s="477">
        <v>0.7</v>
      </c>
      <c r="I58" s="477">
        <v>0.5</v>
      </c>
      <c r="J58" s="478">
        <v>0.4</v>
      </c>
      <c r="K58" s="478">
        <v>0.5</v>
      </c>
      <c r="L58" s="478">
        <v>0.4</v>
      </c>
      <c r="M58" s="478"/>
      <c r="N58" s="478">
        <v>0</v>
      </c>
      <c r="O58" s="479">
        <v>0</v>
      </c>
      <c r="P58" s="478">
        <v>0</v>
      </c>
      <c r="Q58" s="686">
        <f t="shared" si="8"/>
        <v>0</v>
      </c>
      <c r="R58" s="505" t="e">
        <f t="shared" si="9"/>
        <v>#DIV/0!</v>
      </c>
      <c r="S58" s="478"/>
      <c r="T58" s="468"/>
      <c r="U58" s="478"/>
      <c r="V58" s="215"/>
      <c r="W58" s="215"/>
      <c r="X58" s="215"/>
      <c r="Y58" s="215"/>
      <c r="Z58" s="215"/>
      <c r="AA58" s="223"/>
      <c r="AB58" s="215"/>
      <c r="AC58" s="473"/>
      <c r="AD58" s="473"/>
      <c r="AE58" s="215"/>
      <c r="AF58" s="215"/>
      <c r="AG58" s="215"/>
      <c r="AH58" s="215"/>
    </row>
    <row r="59" spans="1:34" ht="12" customHeight="1" x14ac:dyDescent="0.2">
      <c r="A59" s="507" t="s">
        <v>164</v>
      </c>
      <c r="B59" s="456"/>
      <c r="C59" s="477">
        <v>2.9</v>
      </c>
      <c r="D59" s="477">
        <v>1.6</v>
      </c>
      <c r="E59" s="477">
        <v>0.5</v>
      </c>
      <c r="F59" s="477">
        <v>0.7</v>
      </c>
      <c r="G59" s="477">
        <v>0.7</v>
      </c>
      <c r="H59" s="477">
        <v>0.8</v>
      </c>
      <c r="I59" s="477">
        <v>0.9</v>
      </c>
      <c r="J59" s="478">
        <v>0.9</v>
      </c>
      <c r="K59" s="478">
        <v>0.7</v>
      </c>
      <c r="L59" s="478">
        <v>0.7</v>
      </c>
      <c r="M59" s="478"/>
      <c r="N59" s="478">
        <v>0.2</v>
      </c>
      <c r="O59" s="479">
        <v>0.2</v>
      </c>
      <c r="P59" s="478">
        <v>0.2</v>
      </c>
      <c r="Q59" s="686">
        <f t="shared" si="8"/>
        <v>0</v>
      </c>
      <c r="R59" s="505">
        <f t="shared" si="9"/>
        <v>0</v>
      </c>
      <c r="S59" s="478"/>
      <c r="T59" s="468"/>
      <c r="U59" s="478"/>
      <c r="V59" s="215"/>
      <c r="W59" s="215"/>
      <c r="X59" s="215"/>
      <c r="Y59" s="215"/>
      <c r="Z59" s="215"/>
      <c r="AA59" s="223"/>
      <c r="AB59" s="215"/>
      <c r="AC59" s="473"/>
      <c r="AD59" s="473"/>
      <c r="AE59" s="215"/>
      <c r="AF59" s="215"/>
      <c r="AG59" s="215"/>
      <c r="AH59" s="215"/>
    </row>
    <row r="60" spans="1:34" ht="12" customHeight="1" x14ac:dyDescent="0.2">
      <c r="A60" s="507" t="s">
        <v>165</v>
      </c>
      <c r="B60" s="456"/>
      <c r="C60" s="474">
        <v>749.5</v>
      </c>
      <c r="D60" s="474">
        <v>690.7</v>
      </c>
      <c r="E60" s="474">
        <v>716.7</v>
      </c>
      <c r="F60" s="474">
        <v>618.70000000000005</v>
      </c>
      <c r="G60" s="474">
        <v>709.3</v>
      </c>
      <c r="H60" s="477">
        <v>695.9</v>
      </c>
      <c r="I60" s="477">
        <v>759.1</v>
      </c>
      <c r="J60" s="478">
        <v>698.3</v>
      </c>
      <c r="K60" s="478">
        <v>816.3</v>
      </c>
      <c r="L60" s="478">
        <v>676.6</v>
      </c>
      <c r="M60" s="478"/>
      <c r="N60" s="478">
        <v>31.8</v>
      </c>
      <c r="O60" s="479">
        <v>145</v>
      </c>
      <c r="P60" s="478">
        <v>30.2</v>
      </c>
      <c r="Q60" s="686">
        <f t="shared" si="8"/>
        <v>-114.8</v>
      </c>
      <c r="R60" s="505">
        <f t="shared" si="9"/>
        <v>-0.79172413793103447</v>
      </c>
      <c r="S60" s="478"/>
      <c r="T60" s="468"/>
      <c r="U60" s="478"/>
      <c r="V60" s="215"/>
      <c r="W60" s="215"/>
      <c r="X60" s="215"/>
      <c r="Y60" s="215"/>
      <c r="Z60" s="215"/>
      <c r="AA60" s="223"/>
      <c r="AB60" s="215"/>
      <c r="AC60" s="473"/>
      <c r="AD60" s="473"/>
      <c r="AE60" s="215"/>
      <c r="AF60" s="215"/>
      <c r="AG60" s="215"/>
      <c r="AH60" s="215"/>
    </row>
    <row r="61" spans="1:34" ht="12" customHeight="1" x14ac:dyDescent="0.2">
      <c r="A61" s="507" t="s">
        <v>166</v>
      </c>
      <c r="B61" s="456"/>
      <c r="C61" s="477">
        <v>4.7</v>
      </c>
      <c r="D61" s="477">
        <v>4.5999999999999996</v>
      </c>
      <c r="E61" s="477">
        <v>4.3</v>
      </c>
      <c r="F61" s="477">
        <v>4.0999999999999996</v>
      </c>
      <c r="G61" s="477">
        <v>2.9</v>
      </c>
      <c r="H61" s="477">
        <v>2.9</v>
      </c>
      <c r="I61" s="477">
        <v>2.9</v>
      </c>
      <c r="J61" s="478">
        <v>2.2999999999999998</v>
      </c>
      <c r="K61" s="478">
        <v>2</v>
      </c>
      <c r="L61" s="478">
        <v>2</v>
      </c>
      <c r="M61" s="478"/>
      <c r="N61" s="478">
        <v>0</v>
      </c>
      <c r="O61" s="479">
        <v>0.1</v>
      </c>
      <c r="P61" s="478">
        <v>0</v>
      </c>
      <c r="Q61" s="686">
        <f t="shared" si="8"/>
        <v>-0.1</v>
      </c>
      <c r="R61" s="505">
        <f t="shared" si="9"/>
        <v>-1</v>
      </c>
      <c r="S61" s="478"/>
      <c r="T61" s="468"/>
      <c r="U61" s="478"/>
      <c r="V61" s="215"/>
      <c r="W61" s="215"/>
      <c r="X61" s="215"/>
      <c r="Y61" s="215"/>
      <c r="Z61" s="215"/>
      <c r="AA61" s="223"/>
      <c r="AB61" s="215"/>
      <c r="AC61" s="473"/>
      <c r="AD61" s="473"/>
      <c r="AE61" s="215"/>
      <c r="AF61" s="215"/>
      <c r="AG61" s="215"/>
      <c r="AH61" s="215"/>
    </row>
    <row r="62" spans="1:34" s="215" customFormat="1" ht="12" customHeight="1" x14ac:dyDescent="0.2">
      <c r="A62" s="507" t="s">
        <v>167</v>
      </c>
      <c r="B62" s="456"/>
      <c r="C62" s="218">
        <v>39.9</v>
      </c>
      <c r="D62" s="218">
        <v>10.3</v>
      </c>
      <c r="E62" s="218">
        <v>2</v>
      </c>
      <c r="F62" s="218">
        <v>0</v>
      </c>
      <c r="G62" s="218">
        <v>6.1</v>
      </c>
      <c r="H62" s="477">
        <v>10</v>
      </c>
      <c r="I62" s="477">
        <v>74.900000000000006</v>
      </c>
      <c r="J62" s="478">
        <v>87</v>
      </c>
      <c r="K62" s="478">
        <v>96.5</v>
      </c>
      <c r="L62" s="478">
        <v>82.3</v>
      </c>
      <c r="M62" s="478"/>
      <c r="N62" s="478">
        <v>6.5</v>
      </c>
      <c r="O62" s="479">
        <v>13.2</v>
      </c>
      <c r="P62" s="478">
        <v>6.5</v>
      </c>
      <c r="Q62" s="686">
        <f t="shared" si="8"/>
        <v>-6.6999999999999993</v>
      </c>
      <c r="R62" s="505">
        <f t="shared" si="9"/>
        <v>-0.50757575757575757</v>
      </c>
      <c r="S62" s="478"/>
      <c r="U62" s="478"/>
      <c r="AA62" s="219"/>
      <c r="AC62" s="219"/>
      <c r="AD62" s="219"/>
    </row>
    <row r="63" spans="1:34" ht="12" customHeight="1" x14ac:dyDescent="0.2">
      <c r="A63" s="507" t="s">
        <v>168</v>
      </c>
      <c r="B63" s="456"/>
      <c r="C63" s="477">
        <v>39.299999999999997</v>
      </c>
      <c r="D63" s="477">
        <v>24.1</v>
      </c>
      <c r="E63" s="477">
        <v>45.8</v>
      </c>
      <c r="F63" s="477">
        <v>67.8</v>
      </c>
      <c r="G63" s="477">
        <v>65.5</v>
      </c>
      <c r="H63" s="477">
        <v>40.6</v>
      </c>
      <c r="I63" s="477">
        <v>53.8</v>
      </c>
      <c r="J63" s="478">
        <v>19.399999999999999</v>
      </c>
      <c r="K63" s="478">
        <v>15.5</v>
      </c>
      <c r="L63" s="478">
        <v>66.099999999999994</v>
      </c>
      <c r="M63" s="478"/>
      <c r="N63" s="478">
        <v>0</v>
      </c>
      <c r="O63" s="479">
        <v>0</v>
      </c>
      <c r="P63" s="478">
        <v>0</v>
      </c>
      <c r="Q63" s="686">
        <f t="shared" si="8"/>
        <v>0</v>
      </c>
      <c r="R63" s="505" t="e">
        <f t="shared" si="9"/>
        <v>#DIV/0!</v>
      </c>
      <c r="S63" s="478"/>
      <c r="T63" s="468"/>
      <c r="U63" s="478"/>
      <c r="V63" s="215"/>
      <c r="W63" s="215"/>
      <c r="X63" s="215"/>
      <c r="Y63" s="215"/>
      <c r="Z63" s="215"/>
      <c r="AA63" s="223"/>
      <c r="AB63" s="215"/>
      <c r="AC63" s="473"/>
      <c r="AD63" s="473"/>
      <c r="AE63" s="215"/>
      <c r="AF63" s="215"/>
      <c r="AG63" s="215"/>
      <c r="AH63" s="215"/>
    </row>
    <row r="64" spans="1:34" s="215" customFormat="1" ht="12" customHeight="1" x14ac:dyDescent="0.2">
      <c r="A64" s="507" t="s">
        <v>169</v>
      </c>
      <c r="B64" s="456"/>
      <c r="C64" s="220">
        <v>262.5</v>
      </c>
      <c r="D64" s="220">
        <v>98.9</v>
      </c>
      <c r="E64" s="220">
        <v>223.9</v>
      </c>
      <c r="F64" s="220">
        <v>287.7</v>
      </c>
      <c r="G64" s="220">
        <v>318.89999999999998</v>
      </c>
      <c r="H64" s="477">
        <v>137.6</v>
      </c>
      <c r="I64" s="477">
        <v>31.8</v>
      </c>
      <c r="J64" s="478">
        <v>54.6</v>
      </c>
      <c r="K64" s="478">
        <v>297.10000000000002</v>
      </c>
      <c r="L64" s="478">
        <v>27.5</v>
      </c>
      <c r="M64" s="478"/>
      <c r="N64" s="478">
        <v>0</v>
      </c>
      <c r="O64" s="479">
        <v>25</v>
      </c>
      <c r="P64" s="478">
        <v>0</v>
      </c>
      <c r="Q64" s="686">
        <f t="shared" si="8"/>
        <v>-25</v>
      </c>
      <c r="R64" s="505">
        <f t="shared" si="9"/>
        <v>-1</v>
      </c>
      <c r="S64" s="478"/>
      <c r="U64" s="478"/>
      <c r="AA64" s="219"/>
      <c r="AC64" s="219"/>
      <c r="AD64" s="219"/>
    </row>
    <row r="65" spans="1:34" ht="12" customHeight="1" x14ac:dyDescent="0.2">
      <c r="A65" s="507" t="s">
        <v>170</v>
      </c>
      <c r="B65" s="180"/>
      <c r="C65" s="221">
        <v>5.7999999999997272</v>
      </c>
      <c r="D65" s="221">
        <v>7.3000000000001819</v>
      </c>
      <c r="E65" s="221">
        <v>7.1999999999998181</v>
      </c>
      <c r="F65" s="221">
        <v>3.2999999999997272</v>
      </c>
      <c r="G65" s="221">
        <f t="shared" ref="G65:K65" si="10">G47-SUM(G48:G64)</f>
        <v>3.7599999999997635</v>
      </c>
      <c r="H65" s="297">
        <f t="shared" si="10"/>
        <v>1.7000000000002728</v>
      </c>
      <c r="I65" s="297">
        <f t="shared" si="10"/>
        <v>1</v>
      </c>
      <c r="J65" s="352">
        <f t="shared" si="10"/>
        <v>0.40000000000009095</v>
      </c>
      <c r="K65" s="352">
        <f t="shared" si="10"/>
        <v>0.3000000000001819</v>
      </c>
      <c r="L65" s="352">
        <f t="shared" ref="L65" si="11">L47-SUM(L48:L64)</f>
        <v>0.5</v>
      </c>
      <c r="M65" s="352"/>
      <c r="N65" s="482">
        <v>0</v>
      </c>
      <c r="O65" s="482">
        <f>O47-SUM(O48:O64)+0.2</f>
        <v>1.1379786002407855E-14</v>
      </c>
      <c r="P65" s="482">
        <v>0</v>
      </c>
      <c r="Q65" s="686">
        <f t="shared" si="8"/>
        <v>-1.1379786002407855E-14</v>
      </c>
      <c r="R65" s="505">
        <f t="shared" si="9"/>
        <v>-1</v>
      </c>
      <c r="S65" s="352"/>
      <c r="T65" s="468"/>
      <c r="U65" s="331"/>
      <c r="V65" s="215"/>
      <c r="W65" s="215"/>
      <c r="X65" s="215"/>
      <c r="Y65" s="215"/>
      <c r="Z65" s="215"/>
      <c r="AA65" s="219"/>
      <c r="AB65" s="215"/>
      <c r="AC65" s="219"/>
      <c r="AD65" s="219"/>
      <c r="AE65" s="219"/>
      <c r="AF65" s="219"/>
      <c r="AG65" s="219"/>
      <c r="AH65" s="215"/>
    </row>
    <row r="66" spans="1:34" ht="11.1" customHeight="1" x14ac:dyDescent="0.2">
      <c r="A66" s="507"/>
      <c r="B66" s="180"/>
      <c r="C66" s="222"/>
      <c r="D66" s="222"/>
      <c r="E66" s="222"/>
      <c r="F66" s="222"/>
      <c r="G66" s="222"/>
      <c r="H66" s="222"/>
      <c r="I66" s="222"/>
      <c r="J66" s="332"/>
      <c r="K66" s="332"/>
      <c r="L66" s="332"/>
      <c r="M66" s="332"/>
      <c r="N66" s="332"/>
      <c r="O66" s="472"/>
      <c r="P66" s="332"/>
      <c r="Q66" s="686"/>
      <c r="R66" s="505"/>
      <c r="S66" s="332"/>
      <c r="T66" s="468"/>
      <c r="U66" s="332"/>
      <c r="V66" s="215"/>
      <c r="W66" s="215"/>
      <c r="X66" s="215"/>
      <c r="Y66" s="215"/>
      <c r="Z66" s="215"/>
      <c r="AA66" s="223"/>
      <c r="AB66" s="215"/>
      <c r="AC66" s="215"/>
      <c r="AD66" s="215"/>
      <c r="AE66" s="215"/>
      <c r="AF66" s="215"/>
      <c r="AG66" s="215"/>
      <c r="AH66" s="215"/>
    </row>
    <row r="67" spans="1:34" s="215" customFormat="1" ht="13.5" customHeight="1" x14ac:dyDescent="0.25">
      <c r="A67" s="504" t="s">
        <v>171</v>
      </c>
      <c r="B67" s="180"/>
      <c r="C67" s="222">
        <v>0</v>
      </c>
      <c r="D67" s="222">
        <v>0</v>
      </c>
      <c r="E67" s="222">
        <v>21.9</v>
      </c>
      <c r="F67" s="222">
        <v>0</v>
      </c>
      <c r="G67" s="222">
        <v>0</v>
      </c>
      <c r="H67" s="222">
        <v>0</v>
      </c>
      <c r="I67" s="222">
        <v>0</v>
      </c>
      <c r="J67" s="332">
        <v>0</v>
      </c>
      <c r="K67" s="332">
        <v>0</v>
      </c>
      <c r="L67" s="332">
        <v>0</v>
      </c>
      <c r="M67" s="332"/>
      <c r="N67" s="332">
        <v>0</v>
      </c>
      <c r="O67" s="472">
        <v>0</v>
      </c>
      <c r="P67" s="332">
        <v>0</v>
      </c>
      <c r="Q67" s="686">
        <f>P67-O67</f>
        <v>0</v>
      </c>
      <c r="R67" s="513" t="s">
        <v>380</v>
      </c>
      <c r="S67" s="332"/>
      <c r="U67" s="332"/>
      <c r="AA67" s="223"/>
    </row>
    <row r="68" spans="1:34" ht="6.75" customHeight="1" x14ac:dyDescent="0.2">
      <c r="A68" s="507"/>
      <c r="B68" s="180"/>
      <c r="C68" s="222"/>
      <c r="D68" s="222"/>
      <c r="E68" s="222"/>
      <c r="F68" s="222"/>
      <c r="G68" s="222"/>
      <c r="H68" s="222"/>
      <c r="I68" s="222"/>
      <c r="J68" s="332"/>
      <c r="K68" s="332"/>
      <c r="L68" s="332"/>
      <c r="M68" s="332"/>
      <c r="N68" s="332"/>
      <c r="O68" s="472"/>
      <c r="P68" s="332"/>
      <c r="Q68" s="686"/>
      <c r="R68" s="505"/>
      <c r="S68" s="332"/>
      <c r="T68" s="468"/>
      <c r="U68" s="332"/>
      <c r="V68" s="215"/>
      <c r="W68" s="215"/>
      <c r="X68" s="215"/>
      <c r="Y68" s="215"/>
      <c r="Z68" s="215"/>
      <c r="AA68" s="223"/>
      <c r="AB68" s="215"/>
      <c r="AC68" s="215"/>
      <c r="AD68" s="215"/>
      <c r="AE68" s="215"/>
      <c r="AF68" s="215"/>
      <c r="AG68" s="215"/>
      <c r="AH68" s="215"/>
    </row>
    <row r="69" spans="1:34" s="333" customFormat="1" ht="13.5" customHeight="1" x14ac:dyDescent="0.25">
      <c r="A69" s="510" t="s">
        <v>118</v>
      </c>
      <c r="B69" s="511"/>
      <c r="C69" s="333">
        <v>3426.7</v>
      </c>
      <c r="D69" s="333">
        <v>3040.7</v>
      </c>
      <c r="E69" s="333">
        <v>3267</v>
      </c>
      <c r="F69" s="333">
        <v>3359.6</v>
      </c>
      <c r="G69" s="333">
        <v>3519.6</v>
      </c>
      <c r="H69" s="333">
        <v>2817.7</v>
      </c>
      <c r="I69" s="333">
        <v>3078.3</v>
      </c>
      <c r="J69" s="333">
        <v>3135.5</v>
      </c>
      <c r="K69" s="333">
        <v>3195.9</v>
      </c>
      <c r="L69" s="333">
        <v>2749.2</v>
      </c>
      <c r="N69" s="333">
        <f>295.7+18.9</f>
        <v>314.59999999999997</v>
      </c>
      <c r="O69" s="393">
        <f>469+96.7</f>
        <v>565.70000000000005</v>
      </c>
      <c r="P69" s="333">
        <f>306.3+1.7</f>
        <v>308</v>
      </c>
      <c r="Q69" s="687">
        <f>P69-O69</f>
        <v>-257.70000000000005</v>
      </c>
      <c r="R69" s="512">
        <f>Q69/O69</f>
        <v>-0.45554180661127813</v>
      </c>
      <c r="S69" s="489"/>
      <c r="T69" s="489"/>
      <c r="U69" s="489"/>
      <c r="V69" s="489"/>
      <c r="W69" s="489"/>
      <c r="X69" s="489"/>
      <c r="Y69" s="489"/>
      <c r="Z69" s="489"/>
      <c r="AA69" s="490"/>
      <c r="AB69" s="489"/>
      <c r="AC69" s="489"/>
      <c r="AD69" s="489"/>
      <c r="AE69" s="489"/>
      <c r="AF69" s="489"/>
      <c r="AG69" s="489"/>
      <c r="AH69" s="489"/>
    </row>
    <row r="70" spans="1:34" ht="14.4" customHeight="1" x14ac:dyDescent="0.2">
      <c r="A70" s="702" t="s">
        <v>466</v>
      </c>
      <c r="B70" s="703"/>
      <c r="C70" s="703"/>
      <c r="D70" s="703"/>
      <c r="E70" s="703"/>
      <c r="F70" s="215"/>
      <c r="G70" s="215"/>
      <c r="H70" s="215"/>
      <c r="I70" s="215"/>
      <c r="J70" s="332"/>
      <c r="K70" s="332"/>
      <c r="L70" s="332"/>
      <c r="M70" s="332"/>
      <c r="N70" s="332"/>
      <c r="O70" s="472"/>
      <c r="P70" s="332"/>
      <c r="Q70" s="472"/>
      <c r="R70" s="472"/>
      <c r="S70" s="332"/>
      <c r="T70" s="468"/>
      <c r="U70" s="332"/>
      <c r="V70" s="215"/>
      <c r="W70" s="215"/>
      <c r="X70" s="215"/>
      <c r="Y70" s="215"/>
      <c r="Z70" s="215"/>
      <c r="AA70" s="223"/>
      <c r="AB70" s="215"/>
      <c r="AC70" s="215"/>
      <c r="AD70" s="215"/>
      <c r="AE70" s="215"/>
      <c r="AF70" s="215"/>
      <c r="AG70" s="215"/>
      <c r="AH70" s="215"/>
    </row>
    <row r="71" spans="1:34" ht="11.25" customHeight="1" x14ac:dyDescent="0.2">
      <c r="A71" s="215" t="s">
        <v>414</v>
      </c>
      <c r="B71" s="215"/>
      <c r="C71" s="215"/>
      <c r="D71" s="215"/>
      <c r="E71" s="215"/>
      <c r="F71" s="215"/>
      <c r="G71" s="215"/>
      <c r="H71" s="215"/>
      <c r="I71" s="215"/>
      <c r="J71" s="332"/>
      <c r="K71" s="332"/>
      <c r="L71" s="332"/>
      <c r="M71" s="332"/>
      <c r="N71" s="332"/>
      <c r="O71" s="472"/>
      <c r="P71" s="332"/>
      <c r="Q71" s="472"/>
      <c r="R71" s="472"/>
      <c r="S71" s="332"/>
      <c r="T71" s="468"/>
      <c r="U71" s="332"/>
      <c r="V71" s="215"/>
      <c r="W71" s="215"/>
      <c r="X71" s="215"/>
      <c r="Y71" s="215"/>
      <c r="Z71" s="215"/>
      <c r="AA71" s="223"/>
      <c r="AB71" s="215"/>
      <c r="AC71" s="215"/>
      <c r="AD71" s="215"/>
      <c r="AE71" s="215"/>
      <c r="AF71" s="215"/>
      <c r="AG71" s="215"/>
      <c r="AH71" s="215"/>
    </row>
    <row r="72" spans="1:34" ht="12" customHeight="1" x14ac:dyDescent="0.2">
      <c r="A72" s="399" t="s">
        <v>486</v>
      </c>
      <c r="B72" s="215"/>
      <c r="C72" s="215"/>
      <c r="D72" s="215"/>
      <c r="E72" s="215"/>
      <c r="F72" s="215"/>
      <c r="G72" s="215"/>
      <c r="H72" s="215"/>
      <c r="I72" s="215"/>
      <c r="J72" s="332"/>
      <c r="K72" s="332"/>
      <c r="L72" s="332"/>
      <c r="M72" s="332"/>
      <c r="N72" s="332"/>
      <c r="O72" s="472"/>
      <c r="P72" s="332"/>
      <c r="Q72" s="472"/>
      <c r="R72" s="472"/>
      <c r="S72" s="332"/>
      <c r="T72" s="468"/>
      <c r="U72" s="332"/>
      <c r="V72" s="215"/>
      <c r="W72" s="215"/>
      <c r="X72" s="215"/>
      <c r="Y72" s="215"/>
      <c r="Z72" s="215"/>
      <c r="AA72" s="223"/>
      <c r="AB72" s="215"/>
      <c r="AC72" s="215"/>
      <c r="AD72" s="215"/>
      <c r="AE72" s="215"/>
      <c r="AF72" s="215"/>
      <c r="AG72" s="215"/>
      <c r="AH72" s="215"/>
    </row>
    <row r="73" spans="1:34" ht="11.1" customHeight="1" x14ac:dyDescent="0.2">
      <c r="A73" s="215"/>
      <c r="B73" s="215"/>
      <c r="C73" s="215"/>
      <c r="D73" s="215"/>
      <c r="E73" s="215"/>
      <c r="F73" s="215"/>
      <c r="G73" s="215"/>
      <c r="H73" s="215"/>
      <c r="I73" s="215"/>
      <c r="J73" s="332"/>
      <c r="K73" s="332"/>
      <c r="L73" s="332"/>
      <c r="M73" s="332"/>
      <c r="N73" s="332"/>
      <c r="O73" s="472"/>
      <c r="P73" s="332"/>
      <c r="Q73" s="472"/>
      <c r="R73" s="472"/>
      <c r="S73" s="332"/>
      <c r="T73" s="468"/>
      <c r="U73" s="332"/>
      <c r="V73" s="215"/>
      <c r="W73" s="215"/>
      <c r="X73" s="215"/>
      <c r="Y73" s="215"/>
      <c r="Z73" s="215"/>
      <c r="AA73" s="223"/>
      <c r="AB73" s="215"/>
      <c r="AC73" s="215"/>
      <c r="AD73" s="215"/>
      <c r="AE73" s="215"/>
      <c r="AF73" s="215"/>
      <c r="AG73" s="215"/>
      <c r="AH73" s="215"/>
    </row>
    <row r="74" spans="1:34" x14ac:dyDescent="0.2">
      <c r="A74" s="215"/>
      <c r="B74" s="215"/>
      <c r="C74" s="215"/>
      <c r="D74" s="215"/>
      <c r="E74" s="215"/>
      <c r="F74" s="215"/>
      <c r="G74" s="215"/>
      <c r="H74" s="215"/>
      <c r="I74" s="215"/>
      <c r="J74" s="332"/>
      <c r="K74" s="332"/>
      <c r="L74" s="332"/>
      <c r="M74" s="332"/>
      <c r="N74" s="332"/>
      <c r="O74" s="472"/>
      <c r="P74" s="332"/>
      <c r="Q74" s="472"/>
      <c r="R74" s="472"/>
      <c r="S74" s="332"/>
      <c r="T74" s="468"/>
      <c r="U74" s="332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</row>
    <row r="75" spans="1:34" x14ac:dyDescent="0.2">
      <c r="A75" s="215"/>
      <c r="B75" s="215"/>
      <c r="C75" s="215"/>
      <c r="D75" s="215"/>
      <c r="E75" s="215"/>
      <c r="F75" s="215"/>
      <c r="G75" s="215"/>
      <c r="H75" s="215"/>
      <c r="I75" s="215"/>
      <c r="J75" s="332"/>
      <c r="K75" s="332"/>
      <c r="L75" s="332"/>
      <c r="M75" s="332"/>
      <c r="N75" s="332"/>
      <c r="O75" s="472"/>
      <c r="P75" s="332"/>
      <c r="Q75" s="472"/>
      <c r="R75" s="472"/>
      <c r="S75" s="332"/>
      <c r="T75" s="468"/>
      <c r="U75" s="332"/>
      <c r="V75" s="215"/>
      <c r="W75" s="215"/>
      <c r="X75" s="215"/>
      <c r="Y75" s="215"/>
      <c r="Z75" s="215"/>
      <c r="AA75" s="223"/>
      <c r="AB75" s="215"/>
      <c r="AC75" s="215"/>
      <c r="AD75" s="215"/>
      <c r="AE75" s="215"/>
      <c r="AF75" s="215"/>
      <c r="AG75" s="215"/>
      <c r="AH75" s="215"/>
    </row>
    <row r="76" spans="1:34" x14ac:dyDescent="0.2">
      <c r="A76" s="215"/>
      <c r="B76" s="215"/>
      <c r="C76" s="215"/>
      <c r="D76" s="215"/>
      <c r="E76" s="215"/>
      <c r="F76" s="215"/>
      <c r="G76" s="215"/>
      <c r="H76" s="215"/>
      <c r="I76" s="215"/>
      <c r="J76" s="332"/>
      <c r="K76" s="332"/>
      <c r="L76" s="332"/>
      <c r="M76" s="332"/>
      <c r="N76" s="332"/>
      <c r="O76" s="472"/>
      <c r="P76" s="332"/>
      <c r="Q76" s="472"/>
      <c r="R76" s="472"/>
      <c r="S76" s="332"/>
      <c r="T76" s="468"/>
      <c r="U76" s="332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</row>
    <row r="77" spans="1:34" x14ac:dyDescent="0.2">
      <c r="A77" s="215"/>
      <c r="B77" s="215"/>
      <c r="C77" s="215"/>
      <c r="D77" s="215"/>
      <c r="E77" s="215"/>
      <c r="F77" s="215"/>
      <c r="G77" s="215"/>
      <c r="H77" s="215"/>
      <c r="I77" s="215"/>
      <c r="J77" s="332"/>
      <c r="K77" s="332"/>
      <c r="L77" s="332"/>
      <c r="M77" s="332"/>
      <c r="N77" s="332"/>
      <c r="O77" s="472"/>
      <c r="P77" s="332"/>
      <c r="Q77" s="472"/>
      <c r="R77" s="472"/>
      <c r="S77" s="332"/>
      <c r="T77" s="468"/>
      <c r="U77" s="332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</row>
    <row r="78" spans="1:34" x14ac:dyDescent="0.2">
      <c r="A78" s="215"/>
      <c r="B78" s="215"/>
      <c r="C78" s="215"/>
      <c r="D78" s="215"/>
      <c r="E78" s="215"/>
      <c r="F78" s="215"/>
      <c r="G78" s="215"/>
      <c r="H78" s="215"/>
      <c r="I78" s="215"/>
      <c r="J78" s="332"/>
      <c r="K78" s="332"/>
      <c r="L78" s="332"/>
      <c r="M78" s="332"/>
      <c r="N78" s="332"/>
      <c r="O78" s="472"/>
      <c r="P78" s="332"/>
      <c r="Q78" s="472"/>
      <c r="R78" s="472"/>
      <c r="S78" s="332"/>
      <c r="T78" s="468"/>
      <c r="U78" s="332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</row>
    <row r="79" spans="1:34" x14ac:dyDescent="0.2">
      <c r="A79" s="215"/>
      <c r="B79" s="215"/>
      <c r="C79" s="215"/>
      <c r="D79" s="215"/>
      <c r="E79" s="215"/>
      <c r="F79" s="215"/>
      <c r="G79" s="215"/>
      <c r="H79" s="215"/>
      <c r="I79" s="215"/>
      <c r="J79" s="332"/>
      <c r="K79" s="332"/>
      <c r="L79" s="332"/>
      <c r="M79" s="332"/>
      <c r="N79" s="332"/>
      <c r="O79" s="472"/>
      <c r="P79" s="332"/>
      <c r="Q79" s="472"/>
      <c r="R79" s="472"/>
      <c r="S79" s="332"/>
      <c r="T79" s="468"/>
      <c r="U79" s="332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</row>
    <row r="80" spans="1:34" x14ac:dyDescent="0.2">
      <c r="A80" s="215"/>
      <c r="B80" s="215"/>
      <c r="C80" s="215"/>
      <c r="D80" s="215"/>
      <c r="E80" s="215"/>
      <c r="F80" s="215"/>
      <c r="G80" s="215"/>
      <c r="H80" s="215"/>
      <c r="I80" s="215"/>
      <c r="J80" s="332"/>
      <c r="K80" s="332"/>
      <c r="L80" s="332"/>
      <c r="M80" s="332"/>
      <c r="N80" s="332"/>
      <c r="O80" s="472"/>
      <c r="P80" s="332"/>
      <c r="Q80" s="472"/>
      <c r="R80" s="472"/>
      <c r="S80" s="332"/>
      <c r="T80" s="468"/>
      <c r="U80" s="332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</row>
    <row r="81" spans="1:34" x14ac:dyDescent="0.2">
      <c r="A81" s="215"/>
      <c r="B81" s="215"/>
      <c r="C81" s="215"/>
      <c r="D81" s="215"/>
      <c r="E81" s="215"/>
      <c r="F81" s="215"/>
      <c r="G81" s="215"/>
      <c r="H81" s="215"/>
      <c r="I81" s="215"/>
      <c r="J81" s="332"/>
      <c r="K81" s="332"/>
      <c r="L81" s="332"/>
      <c r="M81" s="332"/>
      <c r="N81" s="332"/>
      <c r="O81" s="472"/>
      <c r="P81" s="332"/>
      <c r="Q81" s="472"/>
      <c r="R81" s="472"/>
      <c r="S81" s="332"/>
      <c r="T81" s="468"/>
      <c r="U81" s="332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</row>
    <row r="82" spans="1:34" x14ac:dyDescent="0.2">
      <c r="A82" s="215"/>
      <c r="B82" s="215"/>
      <c r="C82" s="215"/>
      <c r="D82" s="215"/>
      <c r="E82" s="215"/>
      <c r="F82" s="215"/>
      <c r="G82" s="215"/>
      <c r="H82" s="215"/>
      <c r="I82" s="215"/>
      <c r="J82" s="332"/>
      <c r="K82" s="332"/>
      <c r="L82" s="332"/>
      <c r="M82" s="332"/>
      <c r="N82" s="332"/>
      <c r="O82" s="472"/>
      <c r="P82" s="332"/>
      <c r="Q82" s="472"/>
      <c r="R82" s="472"/>
      <c r="S82" s="332"/>
      <c r="T82" s="468"/>
      <c r="U82" s="332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</row>
    <row r="83" spans="1:34" x14ac:dyDescent="0.2">
      <c r="A83" s="215"/>
      <c r="B83" s="215"/>
      <c r="C83" s="215"/>
      <c r="D83" s="215"/>
      <c r="E83" s="215"/>
      <c r="F83" s="215"/>
      <c r="G83" s="215"/>
      <c r="H83" s="215"/>
      <c r="I83" s="215"/>
      <c r="J83" s="332"/>
      <c r="K83" s="332"/>
      <c r="L83" s="332"/>
      <c r="M83" s="332"/>
      <c r="N83" s="332"/>
      <c r="O83" s="472"/>
      <c r="P83" s="332"/>
      <c r="Q83" s="472"/>
      <c r="R83" s="472"/>
      <c r="S83" s="332"/>
      <c r="T83" s="468"/>
      <c r="U83" s="332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</row>
    <row r="84" spans="1:34" x14ac:dyDescent="0.2">
      <c r="A84" s="215"/>
      <c r="B84" s="215"/>
      <c r="C84" s="215"/>
      <c r="D84" s="215"/>
      <c r="E84" s="215"/>
      <c r="F84" s="215"/>
      <c r="G84" s="215"/>
      <c r="H84" s="215"/>
      <c r="I84" s="215"/>
      <c r="J84" s="332"/>
      <c r="K84" s="332"/>
      <c r="L84" s="332"/>
      <c r="M84" s="332"/>
      <c r="N84" s="332"/>
      <c r="O84" s="472"/>
      <c r="P84" s="332"/>
      <c r="Q84" s="472"/>
      <c r="R84" s="472"/>
      <c r="S84" s="332"/>
      <c r="T84" s="468"/>
      <c r="U84" s="332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</row>
    <row r="85" spans="1:34" x14ac:dyDescent="0.2">
      <c r="A85" s="215"/>
      <c r="B85" s="215"/>
      <c r="C85" s="215"/>
      <c r="D85" s="215"/>
      <c r="E85" s="215"/>
      <c r="F85" s="215"/>
      <c r="G85" s="215"/>
      <c r="H85" s="215"/>
      <c r="I85" s="215"/>
      <c r="J85" s="332"/>
      <c r="K85" s="332"/>
      <c r="L85" s="332"/>
      <c r="M85" s="332"/>
      <c r="N85" s="332"/>
      <c r="O85" s="472"/>
      <c r="P85" s="332"/>
      <c r="Q85" s="472"/>
      <c r="R85" s="472"/>
      <c r="S85" s="332"/>
      <c r="T85" s="468"/>
      <c r="U85" s="332"/>
      <c r="V85" s="491"/>
      <c r="W85" s="491"/>
      <c r="X85" s="491"/>
      <c r="Y85" s="491"/>
      <c r="Z85" s="491"/>
      <c r="AA85" s="215"/>
      <c r="AB85" s="215"/>
      <c r="AC85" s="215"/>
      <c r="AD85" s="215"/>
      <c r="AE85" s="215"/>
      <c r="AF85" s="215"/>
      <c r="AG85" s="215"/>
      <c r="AH85" s="215"/>
    </row>
    <row r="86" spans="1:34" x14ac:dyDescent="0.2">
      <c r="A86" s="215"/>
      <c r="B86" s="215"/>
      <c r="C86" s="215"/>
      <c r="D86" s="215"/>
      <c r="E86" s="215"/>
      <c r="F86" s="215"/>
      <c r="G86" s="215"/>
      <c r="H86" s="215"/>
      <c r="I86" s="215"/>
      <c r="J86" s="332"/>
      <c r="K86" s="332"/>
      <c r="L86" s="332"/>
      <c r="M86" s="332"/>
      <c r="N86" s="332"/>
      <c r="O86" s="472"/>
      <c r="P86" s="332"/>
      <c r="Q86" s="472"/>
      <c r="R86" s="472"/>
      <c r="S86" s="332"/>
      <c r="T86" s="468"/>
      <c r="U86" s="332"/>
      <c r="V86" s="491"/>
      <c r="W86" s="491"/>
      <c r="X86" s="491"/>
      <c r="Y86" s="491"/>
      <c r="Z86" s="491"/>
      <c r="AA86" s="215"/>
      <c r="AB86" s="215"/>
      <c r="AC86" s="215"/>
      <c r="AD86" s="215"/>
      <c r="AE86" s="215"/>
      <c r="AF86" s="215"/>
      <c r="AG86" s="215"/>
      <c r="AH86" s="215"/>
    </row>
    <row r="87" spans="1:34" x14ac:dyDescent="0.2">
      <c r="A87" s="215"/>
      <c r="B87" s="215"/>
      <c r="C87" s="215"/>
      <c r="D87" s="215"/>
      <c r="E87" s="215"/>
      <c r="F87" s="215"/>
      <c r="G87" s="215"/>
      <c r="H87" s="215"/>
      <c r="I87" s="215"/>
      <c r="J87" s="332"/>
      <c r="K87" s="332"/>
      <c r="L87" s="332"/>
      <c r="M87" s="332"/>
      <c r="N87" s="332"/>
      <c r="O87" s="472"/>
      <c r="P87" s="332"/>
      <c r="Q87" s="472"/>
      <c r="R87" s="472"/>
      <c r="S87" s="332"/>
      <c r="T87" s="468"/>
      <c r="U87" s="332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</row>
    <row r="88" spans="1:34" x14ac:dyDescent="0.2">
      <c r="A88" s="215"/>
      <c r="B88" s="215"/>
      <c r="C88" s="215"/>
      <c r="D88" s="215"/>
      <c r="E88" s="215"/>
      <c r="F88" s="215"/>
      <c r="G88" s="215"/>
      <c r="H88" s="215"/>
      <c r="I88" s="215"/>
      <c r="J88" s="332"/>
      <c r="K88" s="332"/>
      <c r="L88" s="332"/>
      <c r="M88" s="332"/>
      <c r="N88" s="332"/>
      <c r="O88" s="472"/>
      <c r="P88" s="332"/>
      <c r="Q88" s="472"/>
      <c r="R88" s="472"/>
      <c r="S88" s="332"/>
      <c r="T88" s="468"/>
      <c r="U88" s="332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</row>
    <row r="89" spans="1:34" x14ac:dyDescent="0.2">
      <c r="A89" s="215"/>
      <c r="B89" s="215"/>
      <c r="C89" s="215"/>
      <c r="D89" s="215"/>
      <c r="E89" s="215"/>
      <c r="F89" s="215"/>
      <c r="G89" s="215"/>
      <c r="H89" s="215"/>
      <c r="I89" s="215"/>
      <c r="J89" s="332"/>
      <c r="K89" s="332"/>
      <c r="L89" s="332"/>
      <c r="M89" s="332"/>
      <c r="N89" s="332"/>
      <c r="O89" s="472"/>
      <c r="P89" s="332"/>
      <c r="Q89" s="472"/>
      <c r="R89" s="472"/>
      <c r="S89" s="332"/>
      <c r="T89" s="468"/>
      <c r="U89" s="332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</row>
    <row r="90" spans="1:34" x14ac:dyDescent="0.2">
      <c r="A90" s="473"/>
      <c r="B90" s="473"/>
      <c r="C90" s="473"/>
      <c r="D90" s="473"/>
      <c r="E90" s="473"/>
      <c r="F90" s="473"/>
      <c r="G90" s="473"/>
      <c r="H90" s="473"/>
      <c r="I90" s="473"/>
      <c r="J90" s="492"/>
      <c r="K90" s="492"/>
      <c r="L90" s="492"/>
      <c r="M90" s="492"/>
      <c r="N90" s="492"/>
      <c r="O90" s="472"/>
      <c r="P90" s="492"/>
      <c r="Q90" s="472"/>
      <c r="R90" s="472"/>
      <c r="S90" s="492"/>
      <c r="T90" s="468"/>
      <c r="U90" s="492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</row>
    <row r="91" spans="1:34" x14ac:dyDescent="0.2">
      <c r="A91" s="473"/>
      <c r="B91" s="473"/>
      <c r="C91" s="473"/>
      <c r="D91" s="473"/>
      <c r="E91" s="473"/>
      <c r="F91" s="473"/>
      <c r="G91" s="473"/>
      <c r="H91" s="473"/>
      <c r="I91" s="473"/>
      <c r="J91" s="492"/>
      <c r="K91" s="492"/>
      <c r="L91" s="492"/>
      <c r="M91" s="492"/>
      <c r="N91" s="492"/>
      <c r="O91" s="472"/>
      <c r="P91" s="492"/>
      <c r="Q91" s="472"/>
      <c r="R91" s="472"/>
      <c r="S91" s="492"/>
      <c r="T91" s="468"/>
      <c r="U91" s="492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</row>
    <row r="92" spans="1:34" x14ac:dyDescent="0.2">
      <c r="A92" s="473"/>
      <c r="B92" s="491"/>
      <c r="C92" s="491"/>
      <c r="D92" s="491"/>
      <c r="E92" s="491"/>
      <c r="F92" s="491"/>
      <c r="G92" s="491"/>
      <c r="H92" s="491"/>
      <c r="I92" s="491"/>
      <c r="J92" s="492"/>
      <c r="K92" s="492"/>
      <c r="L92" s="492"/>
      <c r="M92" s="492"/>
      <c r="N92" s="492"/>
      <c r="O92" s="472"/>
      <c r="P92" s="492"/>
      <c r="Q92" s="472"/>
      <c r="R92" s="472"/>
      <c r="S92" s="492"/>
      <c r="T92" s="468"/>
      <c r="U92" s="492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</row>
    <row r="93" spans="1:34" x14ac:dyDescent="0.2">
      <c r="A93" s="215"/>
      <c r="B93" s="215"/>
      <c r="C93" s="215"/>
      <c r="D93" s="215"/>
      <c r="E93" s="215"/>
      <c r="F93" s="215"/>
      <c r="G93" s="215"/>
      <c r="H93" s="215"/>
      <c r="I93" s="215"/>
      <c r="J93" s="332"/>
      <c r="K93" s="332"/>
      <c r="L93" s="332"/>
      <c r="M93" s="332"/>
      <c r="N93" s="332"/>
      <c r="O93" s="472"/>
      <c r="P93" s="332"/>
      <c r="Q93" s="472"/>
      <c r="R93" s="472"/>
      <c r="S93" s="332"/>
      <c r="T93" s="468"/>
      <c r="U93" s="332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</row>
    <row r="94" spans="1:34" x14ac:dyDescent="0.2">
      <c r="A94" s="215"/>
      <c r="B94" s="215"/>
      <c r="C94" s="215"/>
      <c r="D94" s="215"/>
      <c r="E94" s="215"/>
      <c r="F94" s="215"/>
      <c r="G94" s="215"/>
      <c r="H94" s="215"/>
      <c r="I94" s="215"/>
      <c r="J94" s="332"/>
      <c r="K94" s="332"/>
      <c r="L94" s="332"/>
      <c r="M94" s="332"/>
      <c r="N94" s="332"/>
      <c r="O94" s="472"/>
      <c r="P94" s="332"/>
      <c r="Q94" s="472"/>
      <c r="R94" s="472"/>
      <c r="S94" s="332"/>
      <c r="T94" s="468"/>
      <c r="U94" s="332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</row>
    <row r="95" spans="1:34" x14ac:dyDescent="0.2">
      <c r="A95" s="215"/>
      <c r="B95" s="215"/>
      <c r="C95" s="215"/>
      <c r="D95" s="215"/>
      <c r="E95" s="215"/>
      <c r="F95" s="215"/>
      <c r="G95" s="215"/>
      <c r="H95" s="215"/>
      <c r="I95" s="215"/>
      <c r="J95" s="332"/>
      <c r="K95" s="332"/>
      <c r="L95" s="332"/>
      <c r="M95" s="332"/>
      <c r="N95" s="332"/>
      <c r="O95" s="472"/>
      <c r="P95" s="332"/>
      <c r="Q95" s="472"/>
      <c r="R95" s="472"/>
      <c r="S95" s="332"/>
      <c r="T95" s="468"/>
      <c r="U95" s="332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</row>
    <row r="96" spans="1:34" x14ac:dyDescent="0.2">
      <c r="A96" s="215"/>
      <c r="B96" s="215"/>
      <c r="C96" s="215"/>
      <c r="D96" s="215"/>
      <c r="E96" s="215"/>
      <c r="F96" s="215"/>
      <c r="G96" s="215"/>
      <c r="H96" s="215"/>
      <c r="I96" s="215"/>
      <c r="J96" s="332"/>
      <c r="K96" s="332"/>
      <c r="L96" s="332"/>
      <c r="M96" s="332"/>
      <c r="N96" s="332"/>
      <c r="O96" s="472"/>
      <c r="P96" s="332"/>
      <c r="Q96" s="472"/>
      <c r="R96" s="472"/>
      <c r="S96" s="332"/>
      <c r="T96" s="468"/>
      <c r="U96" s="332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</row>
    <row r="97" spans="1:34" x14ac:dyDescent="0.2">
      <c r="A97" s="215"/>
      <c r="B97" s="215"/>
      <c r="C97" s="215"/>
      <c r="D97" s="215"/>
      <c r="E97" s="215"/>
      <c r="F97" s="215"/>
      <c r="G97" s="215"/>
      <c r="H97" s="215"/>
      <c r="I97" s="215"/>
      <c r="J97" s="332"/>
      <c r="K97" s="332"/>
      <c r="L97" s="332"/>
      <c r="M97" s="332"/>
      <c r="N97" s="332"/>
      <c r="O97" s="472"/>
      <c r="P97" s="332"/>
      <c r="Q97" s="472"/>
      <c r="R97" s="472"/>
      <c r="S97" s="332"/>
      <c r="T97" s="468"/>
      <c r="U97" s="332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</row>
    <row r="98" spans="1:34" x14ac:dyDescent="0.2">
      <c r="A98" s="215"/>
      <c r="B98" s="215"/>
      <c r="C98" s="215"/>
      <c r="D98" s="215"/>
      <c r="E98" s="215"/>
      <c r="F98" s="215"/>
      <c r="G98" s="215"/>
      <c r="H98" s="215"/>
      <c r="I98" s="215"/>
      <c r="J98" s="332"/>
      <c r="K98" s="332"/>
      <c r="L98" s="332"/>
      <c r="M98" s="332"/>
      <c r="N98" s="332"/>
      <c r="O98" s="472"/>
      <c r="P98" s="332"/>
      <c r="Q98" s="472"/>
      <c r="R98" s="472"/>
      <c r="S98" s="332"/>
      <c r="T98" s="468"/>
      <c r="U98" s="332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</row>
    <row r="99" spans="1:34" x14ac:dyDescent="0.2">
      <c r="A99" s="215"/>
      <c r="B99" s="215"/>
      <c r="C99" s="215"/>
      <c r="D99" s="215"/>
      <c r="E99" s="215"/>
      <c r="F99" s="215"/>
      <c r="G99" s="215"/>
      <c r="H99" s="215"/>
      <c r="I99" s="215"/>
      <c r="J99" s="332"/>
      <c r="K99" s="332"/>
      <c r="L99" s="332"/>
      <c r="M99" s="332"/>
      <c r="N99" s="332"/>
      <c r="O99" s="472"/>
      <c r="P99" s="332"/>
      <c r="Q99" s="472"/>
      <c r="R99" s="472"/>
      <c r="S99" s="332"/>
      <c r="T99" s="468"/>
      <c r="U99" s="332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</row>
    <row r="100" spans="1:34" x14ac:dyDescent="0.2">
      <c r="A100" s="215"/>
      <c r="B100" s="215"/>
      <c r="C100" s="215"/>
      <c r="D100" s="215"/>
      <c r="E100" s="215"/>
      <c r="F100" s="215"/>
      <c r="G100" s="215"/>
      <c r="H100" s="215"/>
      <c r="I100" s="215"/>
      <c r="J100" s="332"/>
      <c r="K100" s="332"/>
      <c r="L100" s="332"/>
      <c r="M100" s="332"/>
      <c r="N100" s="332"/>
      <c r="O100" s="472"/>
      <c r="P100" s="332"/>
      <c r="Q100" s="472"/>
      <c r="R100" s="472"/>
      <c r="S100" s="332"/>
      <c r="T100" s="468"/>
      <c r="U100" s="332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</row>
    <row r="101" spans="1:34" x14ac:dyDescent="0.2">
      <c r="A101" s="215"/>
      <c r="B101" s="215"/>
      <c r="C101" s="215"/>
      <c r="D101" s="215"/>
      <c r="E101" s="215"/>
      <c r="F101" s="215"/>
      <c r="G101" s="215"/>
      <c r="H101" s="215"/>
      <c r="I101" s="215"/>
      <c r="J101" s="332"/>
      <c r="K101" s="332"/>
      <c r="L101" s="332"/>
      <c r="M101" s="332"/>
      <c r="N101" s="332"/>
      <c r="O101" s="472"/>
      <c r="P101" s="332"/>
      <c r="Q101" s="472"/>
      <c r="R101" s="472"/>
      <c r="S101" s="332"/>
      <c r="T101" s="468"/>
      <c r="U101" s="332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</row>
    <row r="102" spans="1:34" x14ac:dyDescent="0.2">
      <c r="A102" s="215"/>
      <c r="B102" s="215"/>
      <c r="C102" s="215"/>
      <c r="D102" s="215"/>
      <c r="E102" s="215"/>
      <c r="F102" s="215"/>
      <c r="G102" s="215"/>
      <c r="H102" s="215"/>
      <c r="I102" s="215"/>
      <c r="J102" s="332"/>
      <c r="K102" s="332"/>
      <c r="L102" s="332"/>
      <c r="M102" s="332"/>
      <c r="N102" s="332"/>
      <c r="O102" s="472"/>
      <c r="P102" s="332"/>
      <c r="Q102" s="472"/>
      <c r="R102" s="472"/>
      <c r="S102" s="332"/>
      <c r="T102" s="468"/>
      <c r="U102" s="332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</row>
    <row r="103" spans="1:34" x14ac:dyDescent="0.2">
      <c r="A103" s="215"/>
      <c r="B103" s="215"/>
      <c r="C103" s="215"/>
      <c r="D103" s="215"/>
      <c r="E103" s="215"/>
      <c r="F103" s="215"/>
      <c r="G103" s="215"/>
      <c r="H103" s="215"/>
      <c r="I103" s="215"/>
      <c r="J103" s="332"/>
      <c r="K103" s="332"/>
      <c r="L103" s="332"/>
      <c r="M103" s="332"/>
      <c r="N103" s="332"/>
      <c r="O103" s="472"/>
      <c r="P103" s="332"/>
      <c r="Q103" s="472"/>
      <c r="R103" s="472"/>
      <c r="S103" s="332"/>
      <c r="T103" s="468"/>
      <c r="U103" s="332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</row>
    <row r="104" spans="1:34" x14ac:dyDescent="0.2">
      <c r="A104" s="215"/>
      <c r="B104" s="215"/>
      <c r="C104" s="215"/>
      <c r="D104" s="215"/>
      <c r="E104" s="215"/>
      <c r="F104" s="215"/>
      <c r="G104" s="215"/>
      <c r="H104" s="215"/>
      <c r="I104" s="215"/>
      <c r="J104" s="332"/>
      <c r="K104" s="332"/>
      <c r="L104" s="332"/>
      <c r="M104" s="332"/>
      <c r="N104" s="332"/>
      <c r="O104" s="472"/>
      <c r="P104" s="332"/>
      <c r="Q104" s="472"/>
      <c r="R104" s="472"/>
      <c r="S104" s="332"/>
      <c r="T104" s="468"/>
      <c r="U104" s="332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</row>
    <row r="105" spans="1:34" x14ac:dyDescent="0.2">
      <c r="A105" s="215"/>
      <c r="B105" s="215"/>
      <c r="C105" s="215"/>
      <c r="D105" s="215"/>
      <c r="E105" s="215"/>
      <c r="F105" s="215"/>
      <c r="G105" s="215"/>
      <c r="H105" s="215"/>
      <c r="I105" s="215"/>
      <c r="J105" s="332"/>
      <c r="K105" s="332"/>
      <c r="L105" s="332"/>
      <c r="M105" s="332"/>
      <c r="N105" s="332"/>
      <c r="O105" s="472"/>
      <c r="P105" s="332"/>
      <c r="Q105" s="472"/>
      <c r="R105" s="472"/>
      <c r="S105" s="332"/>
      <c r="T105" s="468"/>
      <c r="U105" s="332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</row>
    <row r="106" spans="1:34" x14ac:dyDescent="0.2">
      <c r="A106" s="215"/>
      <c r="B106" s="215"/>
      <c r="C106" s="215"/>
      <c r="D106" s="215"/>
      <c r="E106" s="215"/>
      <c r="F106" s="215"/>
      <c r="G106" s="215"/>
      <c r="H106" s="215"/>
      <c r="I106" s="215"/>
      <c r="J106" s="332"/>
      <c r="K106" s="332"/>
      <c r="L106" s="332"/>
      <c r="M106" s="332"/>
      <c r="N106" s="332"/>
      <c r="O106" s="472"/>
      <c r="P106" s="332"/>
      <c r="Q106" s="472"/>
      <c r="R106" s="472"/>
      <c r="S106" s="332"/>
      <c r="T106" s="468"/>
      <c r="U106" s="332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15"/>
      <c r="AH106" s="215"/>
    </row>
    <row r="107" spans="1:34" x14ac:dyDescent="0.2">
      <c r="A107" s="215"/>
      <c r="B107" s="215"/>
      <c r="C107" s="215"/>
      <c r="D107" s="215"/>
      <c r="E107" s="215"/>
      <c r="F107" s="215"/>
      <c r="G107" s="215"/>
      <c r="H107" s="215"/>
      <c r="I107" s="215"/>
      <c r="J107" s="332"/>
      <c r="K107" s="332"/>
      <c r="L107" s="332"/>
      <c r="M107" s="332"/>
      <c r="N107" s="332"/>
      <c r="O107" s="472"/>
      <c r="P107" s="332"/>
      <c r="Q107" s="472"/>
      <c r="R107" s="472"/>
      <c r="S107" s="332"/>
      <c r="T107" s="468"/>
      <c r="U107" s="332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</row>
    <row r="108" spans="1:34" x14ac:dyDescent="0.2">
      <c r="A108" s="215"/>
      <c r="B108" s="215"/>
      <c r="C108" s="215"/>
      <c r="D108" s="215"/>
      <c r="E108" s="215"/>
      <c r="F108" s="215"/>
      <c r="G108" s="215"/>
      <c r="H108" s="215"/>
      <c r="I108" s="215"/>
      <c r="J108" s="332"/>
      <c r="K108" s="332"/>
      <c r="L108" s="332"/>
      <c r="M108" s="332"/>
      <c r="N108" s="332"/>
      <c r="O108" s="472"/>
      <c r="P108" s="332"/>
      <c r="Q108" s="472"/>
      <c r="R108" s="472"/>
      <c r="S108" s="332"/>
      <c r="T108" s="468"/>
      <c r="U108" s="332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</row>
    <row r="109" spans="1:34" x14ac:dyDescent="0.2">
      <c r="A109" s="215"/>
      <c r="B109" s="215"/>
      <c r="C109" s="215"/>
      <c r="D109" s="215"/>
      <c r="E109" s="215"/>
      <c r="F109" s="215"/>
      <c r="G109" s="215"/>
      <c r="H109" s="215"/>
      <c r="I109" s="215"/>
      <c r="J109" s="332"/>
      <c r="K109" s="332"/>
      <c r="L109" s="332"/>
      <c r="M109" s="332"/>
      <c r="N109" s="332"/>
      <c r="O109" s="472"/>
      <c r="P109" s="332"/>
      <c r="Q109" s="472"/>
      <c r="R109" s="472"/>
      <c r="S109" s="332"/>
      <c r="T109" s="468"/>
      <c r="U109" s="332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</row>
    <row r="110" spans="1:34" x14ac:dyDescent="0.2">
      <c r="A110" s="215"/>
      <c r="B110" s="215"/>
      <c r="C110" s="215"/>
      <c r="D110" s="215"/>
      <c r="E110" s="215"/>
      <c r="F110" s="215"/>
      <c r="G110" s="215"/>
      <c r="H110" s="215"/>
      <c r="I110" s="215"/>
      <c r="J110" s="332"/>
      <c r="K110" s="332"/>
      <c r="L110" s="332"/>
      <c r="M110" s="332"/>
      <c r="N110" s="332"/>
      <c r="O110" s="472"/>
      <c r="P110" s="332"/>
      <c r="Q110" s="472"/>
      <c r="R110" s="472"/>
      <c r="S110" s="332"/>
      <c r="T110" s="468"/>
      <c r="U110" s="332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</row>
    <row r="111" spans="1:34" x14ac:dyDescent="0.2">
      <c r="A111" s="215"/>
      <c r="B111" s="215"/>
      <c r="C111" s="215"/>
      <c r="D111" s="215"/>
      <c r="E111" s="215"/>
      <c r="F111" s="215"/>
      <c r="G111" s="215"/>
      <c r="H111" s="215"/>
      <c r="I111" s="215"/>
      <c r="J111" s="332"/>
      <c r="K111" s="332"/>
      <c r="L111" s="332"/>
      <c r="M111" s="332"/>
      <c r="N111" s="332"/>
      <c r="O111" s="472"/>
      <c r="P111" s="332"/>
      <c r="Q111" s="472"/>
      <c r="R111" s="472"/>
      <c r="S111" s="332"/>
      <c r="T111" s="468"/>
      <c r="U111" s="332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</row>
    <row r="112" spans="1:34" x14ac:dyDescent="0.2">
      <c r="A112" s="215"/>
      <c r="B112" s="215"/>
      <c r="C112" s="215"/>
      <c r="D112" s="215"/>
      <c r="E112" s="215"/>
      <c r="F112" s="215"/>
      <c r="G112" s="215"/>
      <c r="H112" s="215"/>
      <c r="I112" s="215"/>
      <c r="J112" s="332"/>
      <c r="K112" s="332"/>
      <c r="L112" s="332"/>
      <c r="M112" s="332"/>
      <c r="N112" s="332"/>
      <c r="O112" s="472"/>
      <c r="P112" s="332"/>
      <c r="Q112" s="472"/>
      <c r="R112" s="472"/>
      <c r="S112" s="332"/>
      <c r="T112" s="468"/>
      <c r="U112" s="332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</row>
    <row r="113" spans="1:34" x14ac:dyDescent="0.2">
      <c r="A113" s="215"/>
      <c r="B113" s="215"/>
      <c r="C113" s="215"/>
      <c r="D113" s="215"/>
      <c r="E113" s="215"/>
      <c r="F113" s="215"/>
      <c r="G113" s="215"/>
      <c r="H113" s="215"/>
      <c r="I113" s="215"/>
      <c r="J113" s="332"/>
      <c r="K113" s="332"/>
      <c r="L113" s="332"/>
      <c r="M113" s="332"/>
      <c r="N113" s="332"/>
      <c r="O113" s="472"/>
      <c r="P113" s="332"/>
      <c r="Q113" s="472"/>
      <c r="R113" s="472"/>
      <c r="S113" s="332"/>
      <c r="T113" s="468"/>
      <c r="U113" s="332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15"/>
      <c r="AG113" s="215"/>
      <c r="AH113" s="215"/>
    </row>
    <row r="114" spans="1:34" x14ac:dyDescent="0.2">
      <c r="A114" s="215"/>
      <c r="B114" s="215"/>
      <c r="C114" s="215"/>
      <c r="D114" s="215"/>
      <c r="E114" s="215"/>
      <c r="F114" s="215"/>
      <c r="G114" s="215"/>
      <c r="H114" s="215"/>
      <c r="I114" s="215"/>
      <c r="J114" s="332"/>
      <c r="K114" s="332"/>
      <c r="L114" s="332"/>
      <c r="M114" s="332"/>
      <c r="N114" s="332"/>
      <c r="O114" s="472"/>
      <c r="P114" s="332"/>
      <c r="Q114" s="472"/>
      <c r="R114" s="472"/>
      <c r="S114" s="332"/>
      <c r="T114" s="468"/>
      <c r="U114" s="332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</row>
    <row r="115" spans="1:34" x14ac:dyDescent="0.2">
      <c r="A115" s="215"/>
      <c r="B115" s="215"/>
      <c r="C115" s="215"/>
      <c r="D115" s="215"/>
      <c r="E115" s="215"/>
      <c r="F115" s="215"/>
      <c r="G115" s="215"/>
      <c r="H115" s="215"/>
      <c r="I115" s="215"/>
      <c r="J115" s="332"/>
      <c r="K115" s="332"/>
      <c r="L115" s="332"/>
      <c r="M115" s="332"/>
      <c r="N115" s="332"/>
      <c r="O115" s="472"/>
      <c r="P115" s="332"/>
      <c r="Q115" s="472"/>
      <c r="R115" s="472"/>
      <c r="S115" s="332"/>
      <c r="T115" s="468"/>
      <c r="U115" s="332"/>
      <c r="V115" s="215"/>
      <c r="W115" s="215"/>
      <c r="X115" s="215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</row>
    <row r="116" spans="1:34" x14ac:dyDescent="0.2">
      <c r="A116" s="215"/>
      <c r="B116" s="215"/>
      <c r="C116" s="215"/>
      <c r="D116" s="215"/>
      <c r="E116" s="215"/>
      <c r="F116" s="215"/>
      <c r="G116" s="215"/>
      <c r="H116" s="215"/>
      <c r="I116" s="215"/>
      <c r="J116" s="332"/>
      <c r="K116" s="332"/>
      <c r="L116" s="332"/>
      <c r="M116" s="332"/>
      <c r="N116" s="332"/>
      <c r="O116" s="472"/>
      <c r="P116" s="332"/>
      <c r="Q116" s="472"/>
      <c r="R116" s="472"/>
      <c r="S116" s="332"/>
      <c r="T116" s="468"/>
      <c r="U116" s="332"/>
      <c r="V116" s="215"/>
      <c r="W116" s="215"/>
      <c r="X116" s="215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</row>
    <row r="117" spans="1:34" x14ac:dyDescent="0.2">
      <c r="A117" s="215"/>
      <c r="B117" s="215"/>
      <c r="C117" s="215"/>
      <c r="D117" s="215"/>
      <c r="E117" s="215"/>
      <c r="F117" s="215"/>
      <c r="G117" s="215"/>
      <c r="H117" s="215"/>
      <c r="I117" s="215"/>
      <c r="J117" s="332"/>
      <c r="K117" s="332"/>
      <c r="L117" s="332"/>
      <c r="M117" s="332"/>
      <c r="N117" s="332"/>
      <c r="O117" s="472"/>
      <c r="P117" s="332"/>
      <c r="Q117" s="472"/>
      <c r="R117" s="472"/>
      <c r="S117" s="332"/>
      <c r="T117" s="468"/>
      <c r="U117" s="332"/>
      <c r="V117" s="215"/>
      <c r="W117" s="215"/>
      <c r="X117" s="215"/>
      <c r="Y117" s="215"/>
      <c r="Z117" s="215"/>
      <c r="AA117" s="215"/>
      <c r="AB117" s="215"/>
      <c r="AC117" s="215"/>
      <c r="AD117" s="215"/>
      <c r="AE117" s="215"/>
      <c r="AF117" s="215"/>
      <c r="AG117" s="215"/>
      <c r="AH117" s="215"/>
    </row>
    <row r="118" spans="1:34" x14ac:dyDescent="0.2">
      <c r="A118" s="215"/>
      <c r="B118" s="215"/>
      <c r="C118" s="215"/>
      <c r="D118" s="215"/>
      <c r="E118" s="215"/>
      <c r="F118" s="215"/>
      <c r="G118" s="215"/>
      <c r="H118" s="215"/>
      <c r="I118" s="215"/>
      <c r="J118" s="332"/>
      <c r="K118" s="332"/>
      <c r="L118" s="332"/>
      <c r="M118" s="332"/>
      <c r="N118" s="332"/>
      <c r="O118" s="472"/>
      <c r="P118" s="332"/>
      <c r="Q118" s="472"/>
      <c r="R118" s="472"/>
      <c r="S118" s="332"/>
      <c r="T118" s="468"/>
      <c r="U118" s="332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</row>
    <row r="119" spans="1:34" x14ac:dyDescent="0.2">
      <c r="A119" s="215"/>
      <c r="B119" s="215"/>
      <c r="C119" s="215"/>
      <c r="D119" s="215"/>
      <c r="E119" s="215"/>
      <c r="F119" s="215"/>
      <c r="G119" s="215"/>
      <c r="H119" s="215"/>
      <c r="I119" s="215"/>
      <c r="J119" s="332"/>
      <c r="K119" s="332"/>
      <c r="L119" s="332"/>
      <c r="M119" s="332"/>
      <c r="N119" s="332"/>
      <c r="O119" s="472"/>
      <c r="P119" s="332"/>
      <c r="Q119" s="472"/>
      <c r="R119" s="472"/>
      <c r="S119" s="332"/>
      <c r="T119" s="468"/>
      <c r="U119" s="332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</row>
    <row r="120" spans="1:34" x14ac:dyDescent="0.2">
      <c r="A120" s="215"/>
      <c r="B120" s="215"/>
      <c r="C120" s="215"/>
      <c r="D120" s="215"/>
      <c r="E120" s="215"/>
      <c r="F120" s="215"/>
      <c r="G120" s="215"/>
      <c r="H120" s="215"/>
      <c r="I120" s="215"/>
      <c r="J120" s="332"/>
      <c r="K120" s="332"/>
      <c r="L120" s="332"/>
      <c r="M120" s="332"/>
      <c r="N120" s="332"/>
      <c r="O120" s="472"/>
      <c r="P120" s="332"/>
      <c r="Q120" s="472"/>
      <c r="R120" s="472"/>
      <c r="S120" s="332"/>
      <c r="T120" s="468"/>
      <c r="U120" s="332"/>
      <c r="V120" s="215"/>
      <c r="W120" s="215"/>
      <c r="X120" s="215"/>
      <c r="Y120" s="215"/>
      <c r="Z120" s="215"/>
      <c r="AA120" s="215"/>
      <c r="AB120" s="215"/>
      <c r="AC120" s="215"/>
      <c r="AD120" s="215"/>
      <c r="AE120" s="215"/>
      <c r="AF120" s="215"/>
      <c r="AG120" s="215"/>
      <c r="AH120" s="215"/>
    </row>
    <row r="121" spans="1:34" x14ac:dyDescent="0.2">
      <c r="A121" s="215"/>
      <c r="B121" s="215"/>
      <c r="C121" s="215"/>
      <c r="D121" s="215"/>
      <c r="E121" s="215"/>
      <c r="F121" s="215"/>
      <c r="G121" s="215"/>
      <c r="H121" s="215"/>
      <c r="I121" s="215"/>
      <c r="J121" s="332"/>
      <c r="K121" s="332"/>
      <c r="L121" s="332"/>
      <c r="M121" s="332"/>
      <c r="N121" s="332"/>
      <c r="O121" s="472"/>
      <c r="P121" s="332"/>
      <c r="Q121" s="472"/>
      <c r="R121" s="472"/>
      <c r="S121" s="332"/>
      <c r="T121" s="468"/>
      <c r="U121" s="332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</row>
    <row r="122" spans="1:34" x14ac:dyDescent="0.2">
      <c r="A122" s="215"/>
      <c r="B122" s="215"/>
      <c r="C122" s="215"/>
      <c r="D122" s="215"/>
      <c r="E122" s="215"/>
      <c r="F122" s="215"/>
      <c r="G122" s="215"/>
      <c r="H122" s="215"/>
      <c r="I122" s="215"/>
      <c r="J122" s="332"/>
      <c r="K122" s="332"/>
      <c r="L122" s="332"/>
      <c r="M122" s="332"/>
      <c r="N122" s="332"/>
      <c r="O122" s="472"/>
      <c r="P122" s="332"/>
      <c r="Q122" s="472"/>
      <c r="R122" s="472"/>
      <c r="S122" s="332"/>
      <c r="T122" s="468"/>
      <c r="U122" s="332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</row>
    <row r="123" spans="1:34" x14ac:dyDescent="0.2">
      <c r="A123" s="215"/>
      <c r="B123" s="215"/>
      <c r="C123" s="215"/>
      <c r="D123" s="215"/>
      <c r="E123" s="215"/>
      <c r="F123" s="215"/>
      <c r="G123" s="215"/>
      <c r="H123" s="215"/>
      <c r="I123" s="215"/>
      <c r="J123" s="332"/>
      <c r="K123" s="332"/>
      <c r="L123" s="332"/>
      <c r="M123" s="332"/>
      <c r="N123" s="332"/>
      <c r="O123" s="472"/>
      <c r="P123" s="332"/>
      <c r="Q123" s="472"/>
      <c r="R123" s="472"/>
      <c r="S123" s="332"/>
      <c r="T123" s="468"/>
      <c r="U123" s="332"/>
      <c r="V123" s="215"/>
      <c r="W123" s="215"/>
      <c r="X123" s="215"/>
      <c r="Y123" s="215"/>
      <c r="Z123" s="215"/>
      <c r="AA123" s="215"/>
      <c r="AB123" s="215"/>
      <c r="AC123" s="215"/>
      <c r="AD123" s="215"/>
      <c r="AE123" s="215"/>
      <c r="AF123" s="215"/>
      <c r="AG123" s="215"/>
      <c r="AH123" s="215"/>
    </row>
    <row r="124" spans="1:34" x14ac:dyDescent="0.2">
      <c r="A124" s="215"/>
      <c r="B124" s="215"/>
      <c r="C124" s="215"/>
      <c r="D124" s="215"/>
      <c r="E124" s="215"/>
      <c r="F124" s="215"/>
      <c r="G124" s="215"/>
      <c r="H124" s="215"/>
      <c r="I124" s="215"/>
      <c r="J124" s="332"/>
      <c r="K124" s="332"/>
      <c r="L124" s="332"/>
      <c r="M124" s="332"/>
      <c r="N124" s="332"/>
      <c r="O124" s="472"/>
      <c r="P124" s="332"/>
      <c r="Q124" s="472"/>
      <c r="R124" s="472"/>
      <c r="S124" s="332"/>
      <c r="T124" s="468"/>
      <c r="U124" s="332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5"/>
      <c r="AG124" s="215"/>
      <c r="AH124" s="215"/>
    </row>
    <row r="125" spans="1:34" x14ac:dyDescent="0.2">
      <c r="A125" s="215"/>
      <c r="B125" s="215"/>
      <c r="C125" s="215"/>
      <c r="D125" s="215"/>
      <c r="E125" s="215"/>
      <c r="F125" s="215"/>
      <c r="G125" s="215"/>
      <c r="H125" s="215"/>
      <c r="I125" s="215"/>
      <c r="J125" s="332"/>
      <c r="K125" s="332"/>
      <c r="L125" s="332"/>
      <c r="M125" s="332"/>
      <c r="N125" s="332"/>
      <c r="O125" s="472"/>
      <c r="P125" s="332"/>
      <c r="Q125" s="472"/>
      <c r="R125" s="472"/>
      <c r="S125" s="332"/>
      <c r="T125" s="468"/>
      <c r="U125" s="332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5"/>
      <c r="AH125" s="215"/>
    </row>
    <row r="126" spans="1:34" x14ac:dyDescent="0.2">
      <c r="A126" s="215"/>
      <c r="B126" s="215"/>
      <c r="C126" s="215"/>
      <c r="D126" s="215"/>
      <c r="E126" s="215"/>
      <c r="F126" s="215"/>
      <c r="G126" s="215"/>
      <c r="H126" s="215"/>
      <c r="I126" s="215"/>
      <c r="J126" s="332"/>
      <c r="K126" s="332"/>
      <c r="L126" s="332"/>
      <c r="M126" s="332"/>
      <c r="N126" s="332"/>
      <c r="O126" s="472"/>
      <c r="P126" s="332"/>
      <c r="Q126" s="472"/>
      <c r="R126" s="472"/>
      <c r="S126" s="332"/>
      <c r="T126" s="468"/>
      <c r="U126" s="332"/>
      <c r="V126" s="215"/>
      <c r="W126" s="215"/>
      <c r="X126" s="215"/>
      <c r="Y126" s="215"/>
      <c r="Z126" s="215"/>
      <c r="AA126" s="215"/>
      <c r="AB126" s="215"/>
      <c r="AC126" s="215"/>
      <c r="AD126" s="215"/>
      <c r="AE126" s="215"/>
      <c r="AF126" s="215"/>
      <c r="AG126" s="215"/>
      <c r="AH126" s="215"/>
    </row>
    <row r="127" spans="1:34" x14ac:dyDescent="0.2">
      <c r="A127" s="215"/>
      <c r="B127" s="215"/>
      <c r="C127" s="215"/>
      <c r="D127" s="215"/>
      <c r="E127" s="215"/>
      <c r="F127" s="215"/>
      <c r="G127" s="215"/>
      <c r="H127" s="215"/>
      <c r="I127" s="215"/>
      <c r="J127" s="332"/>
      <c r="K127" s="332"/>
      <c r="L127" s="332"/>
      <c r="M127" s="332"/>
      <c r="N127" s="332"/>
      <c r="O127" s="472"/>
      <c r="P127" s="332"/>
      <c r="Q127" s="472"/>
      <c r="R127" s="472"/>
      <c r="S127" s="332"/>
      <c r="T127" s="468"/>
      <c r="U127" s="332"/>
      <c r="V127" s="215"/>
      <c r="W127" s="215"/>
      <c r="X127" s="215"/>
      <c r="Y127" s="215"/>
      <c r="Z127" s="215"/>
      <c r="AA127" s="215"/>
      <c r="AB127" s="215"/>
      <c r="AC127" s="215"/>
      <c r="AD127" s="215"/>
      <c r="AE127" s="215"/>
      <c r="AF127" s="215"/>
      <c r="AG127" s="215"/>
      <c r="AH127" s="215"/>
    </row>
    <row r="128" spans="1:34" x14ac:dyDescent="0.2">
      <c r="A128" s="215"/>
      <c r="B128" s="215"/>
      <c r="C128" s="215"/>
      <c r="D128" s="215"/>
      <c r="E128" s="215"/>
      <c r="F128" s="215"/>
      <c r="G128" s="215"/>
      <c r="H128" s="215"/>
      <c r="I128" s="215"/>
      <c r="J128" s="332"/>
      <c r="K128" s="332"/>
      <c r="L128" s="332"/>
      <c r="M128" s="332"/>
      <c r="N128" s="332"/>
      <c r="O128" s="472"/>
      <c r="P128" s="332"/>
      <c r="Q128" s="472"/>
      <c r="R128" s="472"/>
      <c r="S128" s="332"/>
      <c r="T128" s="468"/>
      <c r="U128" s="332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</row>
    <row r="129" spans="1:34" x14ac:dyDescent="0.2">
      <c r="A129" s="215"/>
      <c r="B129" s="215"/>
      <c r="C129" s="215"/>
      <c r="D129" s="215"/>
      <c r="E129" s="215"/>
      <c r="F129" s="215"/>
      <c r="G129" s="215"/>
      <c r="H129" s="215"/>
      <c r="I129" s="215"/>
      <c r="J129" s="332"/>
      <c r="K129" s="332"/>
      <c r="L129" s="332"/>
      <c r="M129" s="332"/>
      <c r="N129" s="332"/>
      <c r="O129" s="472"/>
      <c r="P129" s="332"/>
      <c r="Q129" s="472"/>
      <c r="R129" s="472"/>
      <c r="S129" s="332"/>
      <c r="T129" s="468"/>
      <c r="U129" s="332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5"/>
      <c r="AG129" s="215"/>
      <c r="AH129" s="215"/>
    </row>
    <row r="130" spans="1:34" x14ac:dyDescent="0.2">
      <c r="A130" s="215"/>
      <c r="B130" s="215"/>
      <c r="C130" s="215"/>
      <c r="D130" s="215"/>
      <c r="E130" s="215"/>
      <c r="F130" s="215"/>
      <c r="G130" s="215"/>
      <c r="H130" s="215"/>
      <c r="I130" s="215"/>
      <c r="J130" s="332"/>
      <c r="K130" s="332"/>
      <c r="L130" s="332"/>
      <c r="M130" s="332"/>
      <c r="N130" s="332"/>
      <c r="O130" s="472"/>
      <c r="P130" s="332"/>
      <c r="Q130" s="472"/>
      <c r="R130" s="472"/>
      <c r="S130" s="332"/>
      <c r="T130" s="468"/>
      <c r="U130" s="332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5"/>
      <c r="AG130" s="215"/>
      <c r="AH130" s="215"/>
    </row>
    <row r="131" spans="1:34" x14ac:dyDescent="0.2">
      <c r="A131" s="215"/>
      <c r="B131" s="215"/>
      <c r="C131" s="215"/>
      <c r="D131" s="215"/>
      <c r="E131" s="215"/>
      <c r="F131" s="215"/>
      <c r="G131" s="215"/>
      <c r="H131" s="215"/>
      <c r="I131" s="215"/>
      <c r="J131" s="332"/>
      <c r="K131" s="332"/>
      <c r="L131" s="332"/>
      <c r="M131" s="332"/>
      <c r="N131" s="332"/>
      <c r="O131" s="472"/>
      <c r="P131" s="332"/>
      <c r="Q131" s="472"/>
      <c r="R131" s="472"/>
      <c r="S131" s="332"/>
      <c r="T131" s="468"/>
      <c r="U131" s="332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</row>
    <row r="132" spans="1:34" x14ac:dyDescent="0.2">
      <c r="A132" s="215"/>
      <c r="B132" s="215"/>
      <c r="C132" s="215"/>
      <c r="D132" s="215"/>
      <c r="E132" s="215"/>
      <c r="F132" s="215"/>
      <c r="G132" s="215"/>
      <c r="H132" s="215"/>
      <c r="I132" s="215"/>
      <c r="J132" s="332"/>
      <c r="K132" s="332"/>
      <c r="L132" s="332"/>
      <c r="M132" s="332"/>
      <c r="N132" s="332"/>
      <c r="O132" s="472"/>
      <c r="P132" s="332"/>
      <c r="Q132" s="472"/>
      <c r="R132" s="472"/>
      <c r="S132" s="332"/>
      <c r="T132" s="468"/>
      <c r="U132" s="332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</row>
    <row r="133" spans="1:34" x14ac:dyDescent="0.2">
      <c r="A133" s="215"/>
      <c r="B133" s="215"/>
      <c r="C133" s="215"/>
      <c r="D133" s="215"/>
      <c r="E133" s="215"/>
      <c r="F133" s="215"/>
      <c r="G133" s="215"/>
      <c r="H133" s="215"/>
      <c r="I133" s="215"/>
      <c r="J133" s="332"/>
      <c r="K133" s="332"/>
      <c r="L133" s="332"/>
      <c r="M133" s="332"/>
      <c r="N133" s="332"/>
      <c r="O133" s="472"/>
      <c r="P133" s="332"/>
      <c r="Q133" s="472"/>
      <c r="R133" s="472"/>
      <c r="S133" s="332"/>
      <c r="T133" s="468"/>
      <c r="U133" s="332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</row>
    <row r="134" spans="1:34" x14ac:dyDescent="0.2">
      <c r="A134" s="215"/>
      <c r="B134" s="215"/>
      <c r="C134" s="215"/>
      <c r="D134" s="215"/>
      <c r="E134" s="215"/>
      <c r="F134" s="215"/>
      <c r="G134" s="215"/>
      <c r="H134" s="215"/>
      <c r="I134" s="215"/>
      <c r="J134" s="332"/>
      <c r="K134" s="332"/>
      <c r="L134" s="332"/>
      <c r="M134" s="332"/>
      <c r="N134" s="332"/>
      <c r="O134" s="472"/>
      <c r="P134" s="332"/>
      <c r="Q134" s="472"/>
      <c r="R134" s="472"/>
      <c r="S134" s="332"/>
      <c r="T134" s="468"/>
      <c r="U134" s="332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</row>
    <row r="135" spans="1:34" x14ac:dyDescent="0.2">
      <c r="A135" s="215"/>
      <c r="B135" s="215"/>
      <c r="C135" s="215"/>
      <c r="D135" s="215"/>
      <c r="E135" s="215"/>
      <c r="F135" s="215"/>
      <c r="G135" s="215"/>
      <c r="H135" s="215"/>
      <c r="I135" s="215"/>
      <c r="J135" s="332"/>
      <c r="K135" s="332"/>
      <c r="L135" s="332"/>
      <c r="M135" s="332"/>
      <c r="N135" s="332"/>
      <c r="O135" s="472"/>
      <c r="P135" s="332"/>
      <c r="Q135" s="472"/>
      <c r="R135" s="472"/>
      <c r="S135" s="332"/>
      <c r="T135" s="468"/>
      <c r="U135" s="332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</row>
    <row r="136" spans="1:34" x14ac:dyDescent="0.2">
      <c r="J136" s="330"/>
      <c r="K136" s="330"/>
      <c r="L136" s="330"/>
      <c r="M136" s="330"/>
      <c r="O136" s="325"/>
      <c r="Q136" s="325"/>
      <c r="R136" s="325"/>
    </row>
    <row r="137" spans="1:34" x14ac:dyDescent="0.2">
      <c r="J137" s="330"/>
      <c r="K137" s="330"/>
      <c r="L137" s="330"/>
      <c r="M137" s="330"/>
      <c r="O137" s="325"/>
      <c r="Q137" s="325"/>
      <c r="R137" s="325"/>
    </row>
    <row r="138" spans="1:34" x14ac:dyDescent="0.2">
      <c r="J138" s="330"/>
      <c r="K138" s="330"/>
      <c r="L138" s="330"/>
      <c r="M138" s="330"/>
      <c r="O138" s="325"/>
      <c r="Q138" s="325"/>
      <c r="R138" s="325"/>
    </row>
    <row r="139" spans="1:34" x14ac:dyDescent="0.2">
      <c r="J139" s="330"/>
      <c r="K139" s="330"/>
      <c r="L139" s="330"/>
      <c r="M139" s="330"/>
      <c r="O139" s="325"/>
      <c r="Q139" s="325"/>
      <c r="R139" s="325"/>
    </row>
    <row r="140" spans="1:34" x14ac:dyDescent="0.2">
      <c r="J140" s="330"/>
      <c r="K140" s="330"/>
      <c r="L140" s="330"/>
      <c r="M140" s="330"/>
      <c r="O140" s="325"/>
      <c r="Q140" s="325"/>
      <c r="R140" s="325"/>
    </row>
    <row r="141" spans="1:34" x14ac:dyDescent="0.2">
      <c r="J141" s="330"/>
      <c r="K141" s="330"/>
      <c r="L141" s="330"/>
      <c r="M141" s="330"/>
      <c r="O141" s="325"/>
      <c r="Q141" s="325"/>
      <c r="R141" s="325"/>
      <c r="V141" s="214"/>
      <c r="W141" s="214"/>
      <c r="X141" s="214"/>
      <c r="Y141" s="214"/>
      <c r="Z141" s="214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50" orientation="landscape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B07D-6134-4A84-B238-B95532AE2B8F}">
  <dimension ref="A1:AB29"/>
  <sheetViews>
    <sheetView zoomScaleNormal="100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A7" sqref="A7"/>
    </sheetView>
  </sheetViews>
  <sheetFormatPr defaultRowHeight="13.2" x14ac:dyDescent="0.25"/>
  <cols>
    <col min="1" max="1" width="20.33203125" style="457" customWidth="1"/>
    <col min="2" max="4" width="14" style="457" customWidth="1"/>
    <col min="5" max="5" width="11.77734375" style="457" customWidth="1"/>
    <col min="6" max="6" width="11.44140625" style="457" customWidth="1"/>
    <col min="7" max="7" width="12.6640625" style="457" customWidth="1"/>
    <col min="8" max="8" width="12" style="457" customWidth="1"/>
    <col min="9" max="9" width="11.109375" style="457" customWidth="1"/>
    <col min="10" max="10" width="11" style="457" customWidth="1"/>
    <col min="11" max="12" width="12.109375" style="457" customWidth="1"/>
    <col min="13" max="13" width="10.33203125" style="457" customWidth="1"/>
    <col min="14" max="14" width="2.88671875" style="457" customWidth="1"/>
    <col min="15" max="15" width="13.77734375" style="457" customWidth="1"/>
    <col min="16" max="16" width="11.6640625" style="457" customWidth="1"/>
    <col min="17" max="17" width="10.109375" customWidth="1"/>
  </cols>
  <sheetData>
    <row r="1" spans="1:19" ht="21" customHeight="1" x14ac:dyDescent="0.25">
      <c r="A1" s="630" t="s">
        <v>449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2"/>
    </row>
    <row r="2" spans="1:19" ht="23.25" customHeight="1" x14ac:dyDescent="0.25">
      <c r="A2" s="633"/>
      <c r="B2" s="447" t="s">
        <v>30</v>
      </c>
      <c r="C2" s="447" t="s">
        <v>32</v>
      </c>
      <c r="D2" s="447" t="s">
        <v>33</v>
      </c>
      <c r="E2" s="447" t="s">
        <v>34</v>
      </c>
      <c r="F2" s="447" t="s">
        <v>35</v>
      </c>
      <c r="G2" s="447" t="s">
        <v>36</v>
      </c>
      <c r="H2" s="447" t="s">
        <v>37</v>
      </c>
      <c r="I2" s="447" t="s">
        <v>287</v>
      </c>
      <c r="J2" s="447" t="s">
        <v>311</v>
      </c>
      <c r="K2" s="447" t="s">
        <v>329</v>
      </c>
      <c r="L2" s="447" t="s">
        <v>376</v>
      </c>
      <c r="M2" s="628" t="s">
        <v>376</v>
      </c>
      <c r="N2" s="447"/>
      <c r="O2" s="628"/>
      <c r="P2" s="628" t="s">
        <v>438</v>
      </c>
      <c r="Q2" s="634"/>
    </row>
    <row r="3" spans="1:19" x14ac:dyDescent="0.25">
      <c r="A3" s="633"/>
      <c r="B3" s="448" t="s">
        <v>98</v>
      </c>
      <c r="C3" s="448" t="s">
        <v>98</v>
      </c>
      <c r="D3" s="448" t="s">
        <v>98</v>
      </c>
      <c r="E3" s="448" t="s">
        <v>98</v>
      </c>
      <c r="F3" s="448" t="s">
        <v>98</v>
      </c>
      <c r="G3" s="448" t="s">
        <v>98</v>
      </c>
      <c r="H3" s="448" t="s">
        <v>98</v>
      </c>
      <c r="I3" s="448" t="s">
        <v>98</v>
      </c>
      <c r="J3" s="448" t="s">
        <v>98</v>
      </c>
      <c r="K3" s="448" t="s">
        <v>98</v>
      </c>
      <c r="L3" s="448" t="s">
        <v>98</v>
      </c>
      <c r="M3" s="453" t="s">
        <v>319</v>
      </c>
      <c r="N3" s="453"/>
      <c r="O3" s="448" t="s">
        <v>319</v>
      </c>
      <c r="P3" s="629" t="s">
        <v>462</v>
      </c>
      <c r="Q3" s="634"/>
    </row>
    <row r="4" spans="1:19" x14ac:dyDescent="0.25">
      <c r="A4" s="635"/>
      <c r="B4" s="217" t="s">
        <v>119</v>
      </c>
      <c r="C4" s="217" t="s">
        <v>119</v>
      </c>
      <c r="D4" s="217" t="s">
        <v>119</v>
      </c>
      <c r="E4" s="217" t="s">
        <v>119</v>
      </c>
      <c r="F4" s="217" t="s">
        <v>119</v>
      </c>
      <c r="G4" s="217" t="s">
        <v>119</v>
      </c>
      <c r="H4" s="217" t="s">
        <v>119</v>
      </c>
      <c r="I4" s="217" t="s">
        <v>119</v>
      </c>
      <c r="J4" s="217" t="s">
        <v>119</v>
      </c>
      <c r="K4" s="217" t="s">
        <v>119</v>
      </c>
      <c r="L4" s="217" t="s">
        <v>119</v>
      </c>
      <c r="M4" s="392" t="s">
        <v>494</v>
      </c>
      <c r="N4" s="392"/>
      <c r="O4" s="353" t="s">
        <v>493</v>
      </c>
      <c r="P4" s="627" t="s">
        <v>464</v>
      </c>
      <c r="Q4" s="636" t="s">
        <v>463</v>
      </c>
    </row>
    <row r="5" spans="1:19" x14ac:dyDescent="0.25">
      <c r="A5" s="633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458"/>
      <c r="N5" s="458"/>
      <c r="O5" s="372"/>
      <c r="P5" s="688"/>
      <c r="Q5" s="637"/>
    </row>
    <row r="6" spans="1:19" x14ac:dyDescent="0.25">
      <c r="A6" s="633"/>
      <c r="B6" s="460"/>
      <c r="C6" s="460"/>
      <c r="D6" s="460"/>
      <c r="E6" s="370"/>
      <c r="F6" s="370"/>
      <c r="G6" s="461" t="s">
        <v>101</v>
      </c>
      <c r="H6" s="370"/>
      <c r="I6" s="370"/>
      <c r="J6" s="370"/>
      <c r="K6" s="370"/>
      <c r="L6" s="370"/>
      <c r="M6" s="458"/>
      <c r="N6" s="458"/>
      <c r="O6" s="372"/>
      <c r="P6" s="688"/>
      <c r="Q6" s="637"/>
    </row>
    <row r="7" spans="1:19" x14ac:dyDescent="0.25">
      <c r="A7" s="638" t="s">
        <v>450</v>
      </c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689"/>
      <c r="Q7" s="637"/>
    </row>
    <row r="8" spans="1:19" x14ac:dyDescent="0.25">
      <c r="A8" s="639" t="s">
        <v>451</v>
      </c>
      <c r="B8" s="463">
        <v>1210.857</v>
      </c>
      <c r="C8" s="463">
        <v>1330.8320000000001</v>
      </c>
      <c r="D8" s="463">
        <v>1059.6590000000001</v>
      </c>
      <c r="E8" s="463">
        <v>1286.434</v>
      </c>
      <c r="F8" s="463">
        <v>1401.1210000000001</v>
      </c>
      <c r="G8" s="463">
        <v>1387.326</v>
      </c>
      <c r="H8" s="463">
        <v>1227.749</v>
      </c>
      <c r="I8" s="463">
        <v>1353.251</v>
      </c>
      <c r="J8" s="463">
        <v>1329.4</v>
      </c>
      <c r="K8" s="463">
        <v>1679.9</v>
      </c>
      <c r="L8" s="463">
        <v>1322.4</v>
      </c>
      <c r="M8" s="463">
        <f>222.3+36.1</f>
        <v>258.40000000000003</v>
      </c>
      <c r="N8" s="463"/>
      <c r="O8" s="463">
        <f>59.8+10.6</f>
        <v>70.399999999999991</v>
      </c>
      <c r="P8" s="690">
        <f>O8-M8</f>
        <v>-188.00000000000006</v>
      </c>
      <c r="Q8" s="640">
        <f>P8/M8*100</f>
        <v>-72.755417956656359</v>
      </c>
    </row>
    <row r="9" spans="1:19" x14ac:dyDescent="0.25">
      <c r="A9" s="639" t="s">
        <v>452</v>
      </c>
      <c r="B9" s="463">
        <v>186.483</v>
      </c>
      <c r="C9" s="463">
        <v>160.73699999999999</v>
      </c>
      <c r="D9" s="463">
        <v>207.036</v>
      </c>
      <c r="E9" s="463">
        <v>185.077</v>
      </c>
      <c r="F9" s="463">
        <v>124.014</v>
      </c>
      <c r="G9" s="463">
        <v>186.35400000000001</v>
      </c>
      <c r="H9" s="463">
        <v>52.71</v>
      </c>
      <c r="I9" s="463">
        <v>88.638999999999996</v>
      </c>
      <c r="J9" s="463">
        <v>73.2</v>
      </c>
      <c r="K9" s="463">
        <v>30.6</v>
      </c>
      <c r="L9" s="463">
        <v>18.600000000000001</v>
      </c>
      <c r="M9" s="463">
        <v>9.1999999999999993</v>
      </c>
      <c r="N9" s="463"/>
      <c r="O9" s="463">
        <v>16.600000000000001</v>
      </c>
      <c r="P9" s="690">
        <f t="shared" ref="P9:P25" si="0">O9-M9</f>
        <v>7.4000000000000021</v>
      </c>
      <c r="Q9" s="640">
        <f t="shared" ref="Q9:Q25" si="1">P9/M9*100</f>
        <v>80.43478260869567</v>
      </c>
    </row>
    <row r="10" spans="1:19" x14ac:dyDescent="0.25">
      <c r="A10" s="639" t="s">
        <v>443</v>
      </c>
      <c r="B10" s="463">
        <f t="shared" ref="B10:I10" si="2">B8+B9</f>
        <v>1397.34</v>
      </c>
      <c r="C10" s="463">
        <f t="shared" si="2"/>
        <v>1491.5690000000002</v>
      </c>
      <c r="D10" s="463">
        <f t="shared" si="2"/>
        <v>1266.6950000000002</v>
      </c>
      <c r="E10" s="463">
        <f t="shared" si="2"/>
        <v>1471.511</v>
      </c>
      <c r="F10" s="463">
        <f t="shared" si="2"/>
        <v>1525.135</v>
      </c>
      <c r="G10" s="463">
        <f t="shared" si="2"/>
        <v>1573.68</v>
      </c>
      <c r="H10" s="463">
        <f t="shared" si="2"/>
        <v>1280.4590000000001</v>
      </c>
      <c r="I10" s="463">
        <f t="shared" si="2"/>
        <v>1441.8899999999999</v>
      </c>
      <c r="J10" s="463">
        <f>J8+J9</f>
        <v>1402.6000000000001</v>
      </c>
      <c r="K10" s="463">
        <f>K8+K9</f>
        <v>1710.5</v>
      </c>
      <c r="L10" s="463">
        <f>L8+L9</f>
        <v>1341</v>
      </c>
      <c r="M10" s="463">
        <f>M8+M9</f>
        <v>267.60000000000002</v>
      </c>
      <c r="N10" s="463"/>
      <c r="O10" s="463">
        <f>O8+O9</f>
        <v>87</v>
      </c>
      <c r="P10" s="690">
        <f t="shared" si="0"/>
        <v>-180.60000000000002</v>
      </c>
      <c r="Q10" s="640">
        <f t="shared" si="1"/>
        <v>-67.488789237668172</v>
      </c>
    </row>
    <row r="11" spans="1:19" x14ac:dyDescent="0.25">
      <c r="A11" s="639"/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  <c r="P11" s="690"/>
      <c r="Q11" s="640"/>
      <c r="R11" s="457"/>
      <c r="S11" s="457"/>
    </row>
    <row r="12" spans="1:19" x14ac:dyDescent="0.25">
      <c r="A12" s="641" t="s">
        <v>453</v>
      </c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690"/>
      <c r="Q12" s="640"/>
      <c r="R12" s="457"/>
      <c r="S12" s="457"/>
    </row>
    <row r="13" spans="1:19" x14ac:dyDescent="0.25">
      <c r="A13" s="639" t="s">
        <v>451</v>
      </c>
      <c r="B13" s="463">
        <v>40.817999999999998</v>
      </c>
      <c r="C13" s="463">
        <v>54.24</v>
      </c>
      <c r="D13" s="463">
        <v>16.808</v>
      </c>
      <c r="E13" s="463">
        <v>18.898</v>
      </c>
      <c r="F13" s="463">
        <v>31.21</v>
      </c>
      <c r="G13" s="463">
        <v>25.574000000000002</v>
      </c>
      <c r="H13" s="463">
        <v>16.545000000000002</v>
      </c>
      <c r="I13" s="463">
        <v>39.860999999999997</v>
      </c>
      <c r="J13" s="463">
        <v>59.5</v>
      </c>
      <c r="K13" s="463">
        <v>40.5</v>
      </c>
      <c r="L13" s="463">
        <v>53.2</v>
      </c>
      <c r="M13" s="463">
        <v>12.7</v>
      </c>
      <c r="N13" s="463"/>
      <c r="O13" s="463">
        <v>6.1</v>
      </c>
      <c r="P13" s="690">
        <f t="shared" si="0"/>
        <v>-6.6</v>
      </c>
      <c r="Q13" s="640">
        <f t="shared" si="1"/>
        <v>-51.968503937007867</v>
      </c>
      <c r="R13" s="457"/>
      <c r="S13" s="457"/>
    </row>
    <row r="14" spans="1:19" x14ac:dyDescent="0.25">
      <c r="A14" s="639" t="s">
        <v>452</v>
      </c>
      <c r="B14" s="463">
        <v>160.05799999999999</v>
      </c>
      <c r="C14" s="463">
        <v>134.77099999999999</v>
      </c>
      <c r="D14" s="463">
        <v>74.751000000000005</v>
      </c>
      <c r="E14" s="463">
        <v>85.275999999999996</v>
      </c>
      <c r="F14" s="463">
        <v>95.278999999999996</v>
      </c>
      <c r="G14" s="463">
        <v>188.66900000000001</v>
      </c>
      <c r="H14" s="463">
        <v>65.183999999999997</v>
      </c>
      <c r="I14" s="463">
        <v>152.857</v>
      </c>
      <c r="J14" s="463">
        <v>86.7</v>
      </c>
      <c r="K14" s="463">
        <v>157.1</v>
      </c>
      <c r="L14" s="463">
        <v>80.8</v>
      </c>
      <c r="M14" s="463">
        <v>0.3</v>
      </c>
      <c r="N14" s="463"/>
      <c r="O14" s="463">
        <v>7.2</v>
      </c>
      <c r="P14" s="690">
        <f t="shared" si="0"/>
        <v>6.9</v>
      </c>
      <c r="Q14" s="640">
        <f t="shared" si="1"/>
        <v>2300.0000000000005</v>
      </c>
      <c r="R14" s="457"/>
      <c r="S14" s="457"/>
    </row>
    <row r="15" spans="1:19" x14ac:dyDescent="0.25">
      <c r="A15" s="639" t="s">
        <v>443</v>
      </c>
      <c r="B15" s="463">
        <f t="shared" ref="B15:I15" si="3">B13+B14</f>
        <v>200.87599999999998</v>
      </c>
      <c r="C15" s="463">
        <f t="shared" si="3"/>
        <v>189.011</v>
      </c>
      <c r="D15" s="463">
        <f t="shared" si="3"/>
        <v>91.558999999999997</v>
      </c>
      <c r="E15" s="463">
        <f t="shared" si="3"/>
        <v>104.17399999999999</v>
      </c>
      <c r="F15" s="463">
        <f t="shared" si="3"/>
        <v>126.489</v>
      </c>
      <c r="G15" s="463">
        <f t="shared" si="3"/>
        <v>214.24300000000002</v>
      </c>
      <c r="H15" s="463">
        <f t="shared" si="3"/>
        <v>81.728999999999999</v>
      </c>
      <c r="I15" s="463">
        <f t="shared" si="3"/>
        <v>192.71799999999999</v>
      </c>
      <c r="J15" s="463">
        <f>J13+J14</f>
        <v>146.19999999999999</v>
      </c>
      <c r="K15" s="463">
        <f>K13+K14</f>
        <v>197.6</v>
      </c>
      <c r="L15" s="463">
        <f>L13+L14</f>
        <v>134</v>
      </c>
      <c r="M15" s="463">
        <f>M13+M14</f>
        <v>13</v>
      </c>
      <c r="N15" s="463"/>
      <c r="O15" s="463">
        <f>O13+O14</f>
        <v>13.3</v>
      </c>
      <c r="P15" s="690">
        <f t="shared" si="0"/>
        <v>0.30000000000000071</v>
      </c>
      <c r="Q15" s="640">
        <f t="shared" si="1"/>
        <v>2.3076923076923128</v>
      </c>
      <c r="R15" s="457"/>
      <c r="S15" s="457"/>
    </row>
    <row r="16" spans="1:19" x14ac:dyDescent="0.25">
      <c r="A16" s="639"/>
      <c r="B16" s="463"/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690"/>
      <c r="Q16" s="640"/>
      <c r="R16" s="457"/>
      <c r="S16" s="457"/>
    </row>
    <row r="17" spans="1:28" x14ac:dyDescent="0.25">
      <c r="A17" s="641" t="s">
        <v>454</v>
      </c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690"/>
      <c r="Q17" s="640"/>
      <c r="R17" s="457"/>
      <c r="S17" s="457"/>
    </row>
    <row r="18" spans="1:28" x14ac:dyDescent="0.25">
      <c r="A18" s="639" t="s">
        <v>451</v>
      </c>
      <c r="B18" s="463">
        <v>748.78099999999995</v>
      </c>
      <c r="C18" s="463">
        <v>1063.4269999999999</v>
      </c>
      <c r="D18" s="463">
        <v>964.76599999999996</v>
      </c>
      <c r="E18" s="463">
        <v>1095.3440000000001</v>
      </c>
      <c r="F18" s="463">
        <v>968.49900000000002</v>
      </c>
      <c r="G18" s="463">
        <v>903.60900000000004</v>
      </c>
      <c r="H18" s="463">
        <v>904.95399999999995</v>
      </c>
      <c r="I18" s="463">
        <v>865.92899999999997</v>
      </c>
      <c r="J18" s="463">
        <v>900.2</v>
      </c>
      <c r="K18" s="463">
        <v>654.5</v>
      </c>
      <c r="L18" s="463">
        <v>812</v>
      </c>
      <c r="M18" s="463">
        <f>176.2+26.9</f>
        <v>203.1</v>
      </c>
      <c r="N18" s="463"/>
      <c r="O18" s="463">
        <f>127+2.7</f>
        <v>129.69999999999999</v>
      </c>
      <c r="P18" s="690">
        <f t="shared" si="0"/>
        <v>-73.400000000000006</v>
      </c>
      <c r="Q18" s="640">
        <f t="shared" si="1"/>
        <v>-36.139832594780898</v>
      </c>
      <c r="R18" s="457"/>
      <c r="S18" s="457"/>
    </row>
    <row r="19" spans="1:28" x14ac:dyDescent="0.25">
      <c r="A19" s="639" t="s">
        <v>452</v>
      </c>
      <c r="B19" s="463">
        <v>770.95899999999995</v>
      </c>
      <c r="C19" s="463">
        <v>682.65099999999995</v>
      </c>
      <c r="D19" s="463">
        <v>717.69600000000003</v>
      </c>
      <c r="E19" s="463">
        <v>595.96900000000005</v>
      </c>
      <c r="F19" s="463">
        <v>739.45600000000002</v>
      </c>
      <c r="G19" s="463">
        <v>828.10500000000002</v>
      </c>
      <c r="H19" s="463">
        <v>548.88199999999995</v>
      </c>
      <c r="I19" s="463">
        <v>577.71400000000006</v>
      </c>
      <c r="J19" s="463">
        <v>686.5</v>
      </c>
      <c r="K19" s="463">
        <v>633.4</v>
      </c>
      <c r="L19" s="463">
        <v>462.2</v>
      </c>
      <c r="M19" s="463">
        <f>59.2+22.9</f>
        <v>82.1</v>
      </c>
      <c r="N19" s="463"/>
      <c r="O19" s="463">
        <f>79.7+4.9</f>
        <v>84.600000000000009</v>
      </c>
      <c r="P19" s="690">
        <f t="shared" si="0"/>
        <v>2.5000000000000142</v>
      </c>
      <c r="Q19" s="640">
        <f t="shared" si="1"/>
        <v>3.04506699147383</v>
      </c>
    </row>
    <row r="20" spans="1:28" x14ac:dyDescent="0.25">
      <c r="A20" s="639" t="s">
        <v>443</v>
      </c>
      <c r="B20" s="463">
        <f t="shared" ref="B20:I20" si="4">B18+B19</f>
        <v>1519.7399999999998</v>
      </c>
      <c r="C20" s="463">
        <f t="shared" si="4"/>
        <v>1746.078</v>
      </c>
      <c r="D20" s="463">
        <f t="shared" si="4"/>
        <v>1682.462</v>
      </c>
      <c r="E20" s="463">
        <f t="shared" si="4"/>
        <v>1691.3130000000001</v>
      </c>
      <c r="F20" s="463">
        <f t="shared" si="4"/>
        <v>1707.9549999999999</v>
      </c>
      <c r="G20" s="463">
        <f t="shared" si="4"/>
        <v>1731.7139999999999</v>
      </c>
      <c r="H20" s="463">
        <f t="shared" si="4"/>
        <v>1453.8359999999998</v>
      </c>
      <c r="I20" s="463">
        <f t="shared" si="4"/>
        <v>1443.643</v>
      </c>
      <c r="J20" s="463">
        <f>J18+J19</f>
        <v>1586.7</v>
      </c>
      <c r="K20" s="463">
        <f>K18+K19</f>
        <v>1287.9000000000001</v>
      </c>
      <c r="L20" s="463">
        <f>L18+L19</f>
        <v>1274.2</v>
      </c>
      <c r="M20" s="463">
        <f>M18+M19</f>
        <v>285.2</v>
      </c>
      <c r="N20" s="463"/>
      <c r="O20" s="463">
        <f>O18+O19</f>
        <v>214.3</v>
      </c>
      <c r="P20" s="690">
        <f t="shared" si="0"/>
        <v>-70.899999999999977</v>
      </c>
      <c r="Q20" s="640">
        <f t="shared" si="1"/>
        <v>-24.859747545582039</v>
      </c>
    </row>
    <row r="21" spans="1:28" x14ac:dyDescent="0.25">
      <c r="A21" s="639"/>
      <c r="B21" s="463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690"/>
      <c r="Q21" s="640"/>
    </row>
    <row r="22" spans="1:28" x14ac:dyDescent="0.25">
      <c r="A22" s="641" t="s">
        <v>455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690"/>
      <c r="Q22" s="640"/>
    </row>
    <row r="23" spans="1:28" x14ac:dyDescent="0.25">
      <c r="A23" s="639" t="s">
        <v>451</v>
      </c>
      <c r="B23" s="463">
        <f t="shared" ref="B23:I23" si="5">B8+B13+B18</f>
        <v>2000.4559999999999</v>
      </c>
      <c r="C23" s="463">
        <f t="shared" si="5"/>
        <v>2448.4989999999998</v>
      </c>
      <c r="D23" s="463">
        <f t="shared" si="5"/>
        <v>2041.2330000000002</v>
      </c>
      <c r="E23" s="463">
        <f t="shared" si="5"/>
        <v>2400.6759999999999</v>
      </c>
      <c r="F23" s="463">
        <f t="shared" si="5"/>
        <v>2400.83</v>
      </c>
      <c r="G23" s="463">
        <f t="shared" si="5"/>
        <v>2316.509</v>
      </c>
      <c r="H23" s="463">
        <f t="shared" si="5"/>
        <v>2149.248</v>
      </c>
      <c r="I23" s="463">
        <f t="shared" si="5"/>
        <v>2259.0410000000002</v>
      </c>
      <c r="J23" s="463">
        <f t="shared" ref="J23:M24" si="6">J8+J13+J18</f>
        <v>2289.1000000000004</v>
      </c>
      <c r="K23" s="463">
        <f t="shared" si="6"/>
        <v>2374.9</v>
      </c>
      <c r="L23" s="463">
        <f t="shared" ref="L23" si="7">L8+L13+L18</f>
        <v>2187.6000000000004</v>
      </c>
      <c r="M23" s="463">
        <f t="shared" si="6"/>
        <v>474.20000000000005</v>
      </c>
      <c r="N23" s="463"/>
      <c r="O23" s="463">
        <f>O8+O13+O18</f>
        <v>206.2</v>
      </c>
      <c r="P23" s="690">
        <f t="shared" si="0"/>
        <v>-268.00000000000006</v>
      </c>
      <c r="Q23" s="640">
        <f t="shared" si="1"/>
        <v>-56.516237874314648</v>
      </c>
    </row>
    <row r="24" spans="1:28" x14ac:dyDescent="0.25">
      <c r="A24" s="639" t="s">
        <v>452</v>
      </c>
      <c r="B24" s="463">
        <f t="shared" ref="B24:I24" si="8">B9+B14+B19</f>
        <v>1117.5</v>
      </c>
      <c r="C24" s="463">
        <f t="shared" si="8"/>
        <v>978.15899999999988</v>
      </c>
      <c r="D24" s="463">
        <f t="shared" si="8"/>
        <v>999.48300000000006</v>
      </c>
      <c r="E24" s="463">
        <f t="shared" si="8"/>
        <v>866.32200000000012</v>
      </c>
      <c r="F24" s="463">
        <f t="shared" si="8"/>
        <v>958.74900000000002</v>
      </c>
      <c r="G24" s="463">
        <f t="shared" si="8"/>
        <v>1203.1280000000002</v>
      </c>
      <c r="H24" s="463">
        <f t="shared" si="8"/>
        <v>666.77599999999995</v>
      </c>
      <c r="I24" s="463">
        <f t="shared" si="8"/>
        <v>819.21</v>
      </c>
      <c r="J24" s="463">
        <f t="shared" si="6"/>
        <v>846.4</v>
      </c>
      <c r="K24" s="463">
        <f t="shared" si="6"/>
        <v>821.09999999999991</v>
      </c>
      <c r="L24" s="463">
        <f t="shared" ref="L24" si="9">L9+L14+L19</f>
        <v>561.6</v>
      </c>
      <c r="M24" s="463">
        <f t="shared" si="6"/>
        <v>91.6</v>
      </c>
      <c r="N24" s="463"/>
      <c r="O24" s="463">
        <f>O9+O14+O19</f>
        <v>108.4</v>
      </c>
      <c r="P24" s="690">
        <f t="shared" si="0"/>
        <v>16.800000000000011</v>
      </c>
      <c r="Q24" s="640">
        <f t="shared" si="1"/>
        <v>18.340611353711804</v>
      </c>
    </row>
    <row r="25" spans="1:28" s="459" customFormat="1" x14ac:dyDescent="0.25">
      <c r="A25" s="639" t="s">
        <v>443</v>
      </c>
      <c r="B25" s="463">
        <f t="shared" ref="B25:I25" si="10">B23+B24</f>
        <v>3117.9560000000001</v>
      </c>
      <c r="C25" s="463">
        <f t="shared" si="10"/>
        <v>3426.6579999999994</v>
      </c>
      <c r="D25" s="463">
        <f t="shared" si="10"/>
        <v>3040.7160000000003</v>
      </c>
      <c r="E25" s="463">
        <f t="shared" si="10"/>
        <v>3266.998</v>
      </c>
      <c r="F25" s="463">
        <f t="shared" si="10"/>
        <v>3359.5789999999997</v>
      </c>
      <c r="G25" s="463">
        <f t="shared" si="10"/>
        <v>3519.6370000000002</v>
      </c>
      <c r="H25" s="463">
        <f t="shared" si="10"/>
        <v>2816.0239999999999</v>
      </c>
      <c r="I25" s="463">
        <f t="shared" si="10"/>
        <v>3078.2510000000002</v>
      </c>
      <c r="J25" s="463">
        <f>J23+J24</f>
        <v>3135.5000000000005</v>
      </c>
      <c r="K25" s="463">
        <f>K23+K24-0.1</f>
        <v>3195.9</v>
      </c>
      <c r="L25" s="463">
        <f>L23+L24</f>
        <v>2749.2000000000003</v>
      </c>
      <c r="M25" s="463">
        <f>M23+M24</f>
        <v>565.80000000000007</v>
      </c>
      <c r="N25" s="463"/>
      <c r="O25" s="463">
        <f>O23+O24</f>
        <v>314.60000000000002</v>
      </c>
      <c r="P25" s="690">
        <f t="shared" si="0"/>
        <v>-251.20000000000005</v>
      </c>
      <c r="Q25" s="640">
        <f t="shared" si="1"/>
        <v>-44.397313538352776</v>
      </c>
    </row>
    <row r="26" spans="1:28" ht="13.8" thickBot="1" x14ac:dyDescent="0.3">
      <c r="A26" s="642"/>
      <c r="B26" s="643"/>
      <c r="C26" s="643"/>
      <c r="D26" s="643"/>
      <c r="E26" s="643"/>
      <c r="F26" s="643"/>
      <c r="G26" s="643"/>
      <c r="H26" s="643"/>
      <c r="I26" s="643"/>
      <c r="J26" s="643"/>
      <c r="K26" s="643"/>
      <c r="L26" s="643"/>
      <c r="M26" s="643"/>
      <c r="N26" s="643"/>
      <c r="O26" s="643"/>
      <c r="P26" s="691"/>
      <c r="Q26" s="644"/>
    </row>
    <row r="27" spans="1:28" s="190" customFormat="1" ht="14.4" customHeight="1" x14ac:dyDescent="0.2">
      <c r="A27" s="702" t="s">
        <v>456</v>
      </c>
      <c r="B27" s="702"/>
      <c r="C27" s="702"/>
      <c r="D27" s="702"/>
      <c r="E27" s="703"/>
      <c r="F27" s="703"/>
      <c r="G27" s="703"/>
      <c r="H27" s="703"/>
      <c r="M27" s="330"/>
      <c r="N27" s="330"/>
      <c r="O27" s="330"/>
      <c r="P27" s="330"/>
      <c r="Q27" s="325"/>
      <c r="R27" s="330"/>
      <c r="S27" s="325"/>
      <c r="T27" s="330"/>
      <c r="U27"/>
      <c r="V27" s="330"/>
      <c r="AB27" s="188"/>
    </row>
    <row r="28" spans="1:28" s="190" customFormat="1" ht="11.25" customHeight="1" x14ac:dyDescent="0.2">
      <c r="A28" s="190" t="s">
        <v>414</v>
      </c>
      <c r="M28" s="330"/>
      <c r="N28" s="330"/>
      <c r="O28" s="330"/>
      <c r="P28" s="330"/>
      <c r="Q28" s="325"/>
      <c r="R28" s="330"/>
      <c r="S28" s="325"/>
      <c r="T28" s="330"/>
      <c r="U28"/>
      <c r="V28" s="330"/>
      <c r="AB28" s="188"/>
    </row>
    <row r="29" spans="1:28" s="190" customFormat="1" ht="12" customHeight="1" x14ac:dyDescent="0.2">
      <c r="A29" s="399" t="s">
        <v>486</v>
      </c>
      <c r="B29" s="399"/>
      <c r="C29" s="399"/>
      <c r="D29" s="399"/>
      <c r="M29" s="330"/>
      <c r="N29" s="330"/>
      <c r="O29" s="330"/>
      <c r="P29" s="330"/>
      <c r="Q29" s="325"/>
      <c r="R29" s="330"/>
      <c r="S29" s="325"/>
      <c r="T29" s="330"/>
      <c r="U29"/>
      <c r="V29" s="330"/>
      <c r="AB29" s="188"/>
    </row>
  </sheetData>
  <mergeCells count="1">
    <mergeCell ref="A27:H27"/>
  </mergeCells>
  <pageMargins left="0.7" right="0.7" top="0.75" bottom="0.75" header="0.3" footer="0.3"/>
  <pageSetup scale="4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6C5A43A7D7A41B7C53721529763D8" ma:contentTypeVersion="11" ma:contentTypeDescription="Create a new document." ma:contentTypeScope="" ma:versionID="add03375613da5160b3c2195c5c1fca7">
  <xsd:schema xmlns:xsd="http://www.w3.org/2001/XMLSchema" xmlns:xs="http://www.w3.org/2001/XMLSchema" xmlns:p="http://schemas.microsoft.com/office/2006/metadata/properties" xmlns:ns3="4fffb711-94bf-42d2-86e6-614eafb06a72" xmlns:ns4="2fcff277-b375-48ff-b4c9-6bcca27703f7" targetNamespace="http://schemas.microsoft.com/office/2006/metadata/properties" ma:root="true" ma:fieldsID="2b60c6cf4a9dcb4dbefaa881a2fdd459" ns3:_="" ns4:_="">
    <xsd:import namespace="4fffb711-94bf-42d2-86e6-614eafb06a72"/>
    <xsd:import namespace="2fcff277-b375-48ff-b4c9-6bcca27703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b711-94bf-42d2-86e6-614eafb06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ff277-b375-48ff-b4c9-6bcca27703f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861954-842F-4CF4-A80D-FA2DC1A81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b711-94bf-42d2-86e6-614eafb06a72"/>
    <ds:schemaRef ds:uri="2fcff277-b375-48ff-b4c9-6bcca2770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2DBAD-A22D-4D85-80FF-A4662E77D1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6ACDC7-2F6D-4106-B632-9DB773CD6D06}">
  <ds:schemaRefs>
    <ds:schemaRef ds:uri="2fcff277-b375-48ff-b4c9-6bcca27703f7"/>
    <ds:schemaRef ds:uri="4fffb711-94bf-42d2-86e6-614eafb06a72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68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\a</vt:lpstr>
      <vt:lpstr>\b</vt:lpstr>
      <vt:lpstr>'Table 7'!\m</vt:lpstr>
      <vt:lpstr>'Table 8'!\m</vt:lpstr>
      <vt:lpstr>'Table 11'!\p</vt:lpstr>
      <vt:lpstr>'Table 7'!\p</vt:lpstr>
      <vt:lpstr>'Table 8'!\p</vt:lpstr>
      <vt:lpstr>'Table 2'!ALL_PROJ</vt:lpstr>
      <vt:lpstr>'Table 10'!Database</vt:lpstr>
      <vt:lpstr>'Table 13'!Database</vt:lpstr>
      <vt:lpstr>'Table 2'!Database</vt:lpstr>
      <vt:lpstr>'Table 5'!Database</vt:lpstr>
      <vt:lpstr>'Table 6'!Database</vt:lpstr>
      <vt:lpstr>'Table 7'!Database</vt:lpstr>
      <vt:lpstr>'Table 8'!Database</vt:lpstr>
      <vt:lpstr>'Table 10'!Database_MI</vt:lpstr>
      <vt:lpstr>'Table 13'!Database_MI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13'!Print_Area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11'!Print_Area_MI</vt:lpstr>
      <vt:lpstr>'Table 13'!Print_Area_MI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10'!RICE</vt:lpstr>
      <vt:lpstr>'Table 11'!RICE</vt:lpstr>
      <vt:lpstr>'Table 13'!RICE</vt:lpstr>
      <vt:lpstr>'Table 2'!RICE</vt:lpstr>
      <vt:lpstr>'Table 5'!RICE</vt:lpstr>
      <vt:lpstr>'Table 6'!RICE</vt:lpstr>
      <vt:lpstr>'Table 7'!RICE</vt:lpstr>
      <vt:lpstr>'Table 8'!RICE</vt:lpstr>
      <vt:lpstr>'Table 11'!TABLE</vt:lpstr>
      <vt:lpstr>'Table 13'!TABLE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TYP_PROJ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Childs;Bonnie LeBeau</dc:creator>
  <cp:keywords>Production, stocks, exports, imports, domestic use, farm price</cp:keywords>
  <cp:lastModifiedBy>LeBeau, Bonnie - REE-ERS</cp:lastModifiedBy>
  <cp:lastPrinted>2022-07-14T12:28:16Z</cp:lastPrinted>
  <dcterms:created xsi:type="dcterms:W3CDTF">2003-10-16T13:04:59Z</dcterms:created>
  <dcterms:modified xsi:type="dcterms:W3CDTF">2022-09-14T15:52:18Z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0x0101009CA6C5A43A7D7A41B7C53721529763D8</vt:lpwstr>
  </property>
</Properties>
</file>