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les\Rice Outlook\November 2019\"/>
    </mc:Choice>
  </mc:AlternateContent>
  <bookViews>
    <workbookView xWindow="0" yWindow="0" windowWidth="20355" windowHeight="8745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1" r:id="rId9"/>
    <sheet name="Table 10" sheetId="12" r:id="rId10"/>
    <sheet name="Table 11" sheetId="13" r:id="rId11"/>
    <sheet name="Table 12" sheetId="14" r:id="rId12"/>
  </sheets>
  <definedNames>
    <definedName name="\a">'Table 2'!$N$1:$N$4</definedName>
    <definedName name="\b">'Table 2'!$N$7:$N$17</definedName>
    <definedName name="\m" localSheetId="9">'Table 10'!#REF!</definedName>
    <definedName name="\m" localSheetId="10">#N/A</definedName>
    <definedName name="\m" localSheetId="11">'Table 12'!#REF!</definedName>
    <definedName name="\m" localSheetId="6">'Table 7'!$F$25:$F$31</definedName>
    <definedName name="\m" localSheetId="7">'Table 8'!$D$10:$D$26</definedName>
    <definedName name="\m">#REF!</definedName>
    <definedName name="\n">#REF!</definedName>
    <definedName name="\p" localSheetId="9">'Table 10'!$N$1:$R$4</definedName>
    <definedName name="\p" localSheetId="10">#N/A</definedName>
    <definedName name="\p" localSheetId="11">'Table 12'!$O$1:$O$4</definedName>
    <definedName name="\p" localSheetId="6">'Table 7'!$F$1:$H$5</definedName>
    <definedName name="\p" localSheetId="7">'Table 8'!$D$1:$M$5</definedName>
    <definedName name="\p">#REF!</definedName>
    <definedName name="\t">#REF!</definedName>
    <definedName name="_Regression_Int" localSheetId="9" hidden="1">0</definedName>
    <definedName name="_Regression_Int" localSheetId="11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_Regression_Int" localSheetId="8" hidden="1">0</definedName>
    <definedName name="ALL_PROJ" localSheetId="1">'Table 2'!$A$1:$I$233</definedName>
    <definedName name="ALL_PROJ">#REF!</definedName>
    <definedName name="_xlnm.Database" localSheetId="9">'Table 10'!#REF!</definedName>
    <definedName name="_xlnm.Database" localSheetId="10">#N/A</definedName>
    <definedName name="_xlnm.Database" localSheetId="11">'Table 12'!$A$1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 localSheetId="8">'Table 9'!$A$1</definedName>
    <definedName name="_xlnm.Database">#REF!</definedName>
    <definedName name="Database_MI" localSheetId="9">'Table 10'!#REF!</definedName>
    <definedName name="Database_MI" localSheetId="10">#N/A</definedName>
    <definedName name="Database_MI" localSheetId="11">'Table 12'!$A$1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 localSheetId="8">'Table 9'!$A$1</definedName>
    <definedName name="Database_MI">#REF!</definedName>
    <definedName name="MGX_PROJ" localSheetId="1">'Table 2'!$A$79:$K$126</definedName>
    <definedName name="MGX_PROJ">#REF!</definedName>
    <definedName name="print">'Table 7'!$A$1:$F$133</definedName>
    <definedName name="_xlnm.Print_Area" localSheetId="0">'Table 1'!$A$1:$H$51</definedName>
    <definedName name="_xlnm.Print_Area" localSheetId="9">'Table 10'!$A$1:$O$64</definedName>
    <definedName name="_xlnm.Print_Area" localSheetId="10">'Table 11'!$A$1:$O$47</definedName>
    <definedName name="_xlnm.Print_Area" localSheetId="11">'Table 12'!$A$1:$O$66</definedName>
    <definedName name="_xlnm.Print_Area" localSheetId="1">'Table 2'!$A$1:$G$91</definedName>
    <definedName name="_xlnm.Print_Area" localSheetId="2">'Table 3'!$A$1:$M$25</definedName>
    <definedName name="_xlnm.Print_Area" localSheetId="3">'Table 4'!$A$1:$P$29</definedName>
    <definedName name="_xlnm.Print_Area" localSheetId="4">'Table 5'!$A$1:$I$30</definedName>
    <definedName name="_xlnm.Print_Area" localSheetId="5">'Table 6'!$A$1:$I$26</definedName>
    <definedName name="_xlnm.Print_Area" localSheetId="6">'Table 7'!$A$1:$K$42</definedName>
    <definedName name="_xlnm.Print_Area" localSheetId="7">'Table 8'!$A$1:$K$72</definedName>
    <definedName name="_xlnm.Print_Area" localSheetId="8">'Table 9'!$A$1:$L$94</definedName>
    <definedName name="_xlnm.Print_Area">'Table 7'!$A$1:$F$133</definedName>
    <definedName name="Print_Area_MI" localSheetId="9">'Table 10'!$B$1:$D$84</definedName>
    <definedName name="Print_Area_MI" localSheetId="10">#N/A</definedName>
    <definedName name="Print_Area_MI" localSheetId="11">'Table 12'!$A$1:$N$87</definedName>
    <definedName name="Print_Area_MI" localSheetId="1">'Table 2'!$A$1:$A$80</definedName>
    <definedName name="Print_Area_MI" localSheetId="2">'Table 3'!$A$1:$M$27</definedName>
    <definedName name="PRINT_AREA_MI" localSheetId="3">'Table 4'!$A$1:$T$30</definedName>
    <definedName name="Print_Area_MI" localSheetId="4">'Table 5'!$A$1:$V$31</definedName>
    <definedName name="Print_Area_MI" localSheetId="5">'Table 6'!$A$1:$O$27</definedName>
    <definedName name="Print_Area_MI" localSheetId="6">'Table 7'!$A$1:$A$47</definedName>
    <definedName name="Print_Area_MI" localSheetId="7">'Table 8'!$A$1:$B$75</definedName>
    <definedName name="Print_Area_MI" localSheetId="8">'Table 9'!$A$1:$M$112</definedName>
    <definedName name="Print_Area_MI">#REF!</definedName>
    <definedName name="RICE" localSheetId="9">'Table 10'!$B$1:$D$80</definedName>
    <definedName name="RICE" localSheetId="10">#N/A</definedName>
    <definedName name="RICE" localSheetId="11">'Table 12'!$A$1:$N$83</definedName>
    <definedName name="RICE" localSheetId="1">'Table 2'!$A$1:$A$82</definedName>
    <definedName name="RICE" localSheetId="2">'Table 3'!#REF!</definedName>
    <definedName name="RICE" localSheetId="3">'Table 4'!#REF!</definedName>
    <definedName name="RICE" localSheetId="4">'Table 5'!$A$1:$T$37</definedName>
    <definedName name="RICE" localSheetId="5">'Table 6'!$A$1:$M$33</definedName>
    <definedName name="RICE" localSheetId="6">'Table 7'!$A$1:$A$43</definedName>
    <definedName name="RICE" localSheetId="7">'Table 8'!$A$1:$B$71</definedName>
    <definedName name="RICE" localSheetId="8">'Table 9'!$A$1:$L$111</definedName>
    <definedName name="RICE">#REF!</definedName>
    <definedName name="TABLE" localSheetId="9">'Table 10'!$B$1:$H$101</definedName>
    <definedName name="TABLE" localSheetId="10">#N/A</definedName>
    <definedName name="TABLE" localSheetId="11">'Table 12'!$A$1:$C$104</definedName>
    <definedName name="TABLE" localSheetId="7">'Table 8'!$A$1:$B$92</definedName>
    <definedName name="TABLE">'Table 7'!$A$1:$A$64</definedName>
    <definedName name="TABLE1">#REF!</definedName>
    <definedName name="TABLE2" localSheetId="3">'Table 4'!#REF!</definedName>
    <definedName name="TABLE2">'Table 3'!$F$1:$F$22</definedName>
    <definedName name="table3" localSheetId="2">'Table 3'!$A$1:$M$27</definedName>
    <definedName name="TABLE3" localSheetId="5">'Table 6'!$Q$2:$Q$22</definedName>
    <definedName name="TABLE3">'Table 5'!$X$2:$X$24</definedName>
    <definedName name="TABLE4" localSheetId="9">'Table 10'!#REF!</definedName>
    <definedName name="TABLE4" localSheetId="10">#N/A</definedName>
    <definedName name="TABLE4" localSheetId="11">'Table 12'!#REF!</definedName>
    <definedName name="table4" localSheetId="3">'Table 4'!$A$1:$T$30</definedName>
    <definedName name="TABLE4" localSheetId="7">'Table 8'!$C$3:$C$32</definedName>
    <definedName name="TABLE4">'Table 7'!#REF!</definedName>
    <definedName name="TABLE5">'Table 9'!$O$2:$O$8</definedName>
    <definedName name="TABLE6">'Table 2'!$C$2:$C$16</definedName>
    <definedName name="TYP_PROJ">'Table 2'!$A$1:$I$72</definedName>
  </definedNames>
  <calcPr calcId="152511" iterate="1"/>
</workbook>
</file>

<file path=xl/calcChain.xml><?xml version="1.0" encoding="utf-8"?>
<calcChain xmlns="http://schemas.openxmlformats.org/spreadsheetml/2006/main">
  <c r="C81" i="11" l="1"/>
  <c r="B81" i="11"/>
  <c r="J69" i="10" l="1"/>
  <c r="J65" i="10"/>
  <c r="J60" i="10"/>
  <c r="J57" i="10"/>
  <c r="J56" i="10"/>
  <c r="J55" i="10"/>
  <c r="J54" i="10"/>
  <c r="J52" i="10"/>
  <c r="J51" i="10"/>
  <c r="J50" i="10"/>
  <c r="J47" i="10"/>
  <c r="J35" i="10"/>
  <c r="J29" i="10"/>
  <c r="J25" i="10"/>
  <c r="J24" i="10"/>
  <c r="J23" i="10"/>
  <c r="J20" i="10"/>
  <c r="J33" i="10" s="1"/>
  <c r="J17" i="10"/>
  <c r="J16" i="10"/>
  <c r="J14" i="10"/>
  <c r="J9" i="10"/>
  <c r="K69" i="10"/>
  <c r="K62" i="10"/>
  <c r="K60" i="10"/>
  <c r="K57" i="10"/>
  <c r="K56" i="10"/>
  <c r="K55" i="10"/>
  <c r="K54" i="10"/>
  <c r="K53" i="10"/>
  <c r="K52" i="10"/>
  <c r="K51" i="10"/>
  <c r="K50" i="10"/>
  <c r="K47" i="10"/>
  <c r="K35" i="10"/>
  <c r="K29" i="10"/>
  <c r="K25" i="10"/>
  <c r="K24" i="10"/>
  <c r="K20" i="10"/>
  <c r="K18" i="10"/>
  <c r="K17" i="10"/>
  <c r="K16" i="10"/>
  <c r="K11" i="10"/>
  <c r="L81" i="11" l="1"/>
  <c r="I81" i="11"/>
  <c r="H81" i="11"/>
  <c r="G81" i="11"/>
  <c r="E81" i="11"/>
  <c r="K14" i="10" l="1"/>
  <c r="K9" i="10"/>
  <c r="K33" i="10" l="1"/>
  <c r="K65" i="10"/>
  <c r="K32" i="9" l="1"/>
  <c r="K36" i="9" s="1"/>
  <c r="J32" i="9"/>
  <c r="J36" i="9" s="1"/>
  <c r="K30" i="9"/>
  <c r="J30" i="9"/>
  <c r="K22" i="9"/>
  <c r="J22" i="9"/>
  <c r="K15" i="9"/>
  <c r="J15" i="9"/>
  <c r="I21" i="7" l="1"/>
  <c r="K3" i="6"/>
  <c r="P23" i="6"/>
  <c r="P22" i="6"/>
  <c r="H23" i="6"/>
  <c r="F20" i="6" s="1"/>
  <c r="H22" i="6"/>
  <c r="I22" i="5"/>
  <c r="I21" i="5"/>
  <c r="M22" i="5"/>
  <c r="M21" i="5"/>
  <c r="N53" i="12" l="1"/>
  <c r="B59" i="14" l="1"/>
  <c r="B60" i="14" s="1"/>
  <c r="B37" i="13"/>
  <c r="B38" i="13" s="1"/>
  <c r="K37" i="13"/>
  <c r="K38" i="13" s="1"/>
  <c r="I65" i="10"/>
  <c r="I20" i="10"/>
  <c r="I33" i="10" s="1"/>
  <c r="I9" i="10"/>
  <c r="I14" i="10"/>
  <c r="F22" i="8" l="1"/>
  <c r="E22" i="8"/>
  <c r="I22" i="8"/>
  <c r="H22" i="8"/>
  <c r="H21" i="13" l="1"/>
  <c r="M60" i="12"/>
  <c r="L74" i="11" l="1"/>
  <c r="I74" i="11"/>
  <c r="G74" i="11"/>
  <c r="E74" i="11"/>
  <c r="C74" i="11"/>
  <c r="B74" i="11"/>
  <c r="G25" i="2" l="1"/>
  <c r="F25" i="2"/>
  <c r="E25" i="2"/>
  <c r="D25" i="2"/>
  <c r="C25" i="2"/>
  <c r="B25" i="2"/>
  <c r="M62" i="14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40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F33" i="2" l="1"/>
  <c r="G22" i="2"/>
  <c r="F22" i="2"/>
  <c r="F54" i="4" l="1"/>
  <c r="E54" i="4"/>
  <c r="E60" i="4" s="1"/>
  <c r="D54" i="4"/>
  <c r="D60" i="4" s="1"/>
  <c r="C54" i="4"/>
  <c r="C60" i="4" s="1"/>
  <c r="F47" i="4"/>
  <c r="E47" i="4"/>
  <c r="D47" i="4"/>
  <c r="C29" i="4"/>
  <c r="F23" i="4"/>
  <c r="D19" i="4"/>
  <c r="D25" i="4" s="1"/>
  <c r="G33" i="2"/>
  <c r="D29" i="4" l="1"/>
  <c r="E16" i="4"/>
  <c r="E19" i="4" s="1"/>
  <c r="E25" i="4" s="1"/>
  <c r="E29" i="4" s="1"/>
  <c r="G39" i="2"/>
  <c r="N30" i="14"/>
  <c r="H30" i="14"/>
  <c r="F16" i="4" l="1"/>
  <c r="F19" i="4" s="1"/>
  <c r="F25" i="4" s="1"/>
  <c r="F29" i="4" s="1"/>
  <c r="B30" i="9"/>
  <c r="C30" i="9"/>
  <c r="D30" i="9"/>
  <c r="E30" i="9"/>
  <c r="F30" i="9"/>
  <c r="G30" i="9"/>
  <c r="H30" i="9"/>
  <c r="I30" i="9"/>
  <c r="H22" i="9" l="1"/>
  <c r="G22" i="9"/>
  <c r="F22" i="9"/>
  <c r="E22" i="9"/>
  <c r="D22" i="9"/>
  <c r="I22" i="9"/>
  <c r="E59" i="14" l="1"/>
  <c r="E60" i="14" s="1"/>
  <c r="B22" i="8" l="1"/>
  <c r="G21" i="7" l="1"/>
  <c r="I32" i="9" l="1"/>
  <c r="I36" i="9" s="1"/>
  <c r="I15" i="9"/>
  <c r="L59" i="11" l="1"/>
  <c r="I59" i="11"/>
  <c r="H59" i="11"/>
  <c r="G59" i="11"/>
  <c r="E59" i="11"/>
  <c r="C59" i="11"/>
  <c r="B59" i="11"/>
  <c r="G65" i="10" l="1"/>
  <c r="G45" i="10"/>
  <c r="G20" i="10"/>
  <c r="G33" i="10" s="1"/>
  <c r="G14" i="10"/>
  <c r="G9" i="10"/>
  <c r="H20" i="10"/>
  <c r="G30" i="14" l="1"/>
  <c r="N21" i="13" l="1"/>
  <c r="N28" i="12"/>
  <c r="K3" i="14" l="1"/>
  <c r="H65" i="10" l="1"/>
  <c r="H45" i="10" l="1"/>
  <c r="F9" i="10" l="1"/>
  <c r="G21" i="13" l="1"/>
  <c r="K3" i="13" l="1"/>
  <c r="H32" i="9" l="1"/>
  <c r="H36" i="9" s="1"/>
  <c r="H15" i="9"/>
  <c r="H15" i="2" l="1"/>
  <c r="K59" i="14"/>
  <c r="M59" i="14" s="1"/>
  <c r="E37" i="13"/>
  <c r="E38" i="13" s="1"/>
  <c r="K60" i="14" l="1"/>
  <c r="M60" i="14" s="1"/>
  <c r="H33" i="10"/>
  <c r="H9" i="10"/>
  <c r="H14" i="10"/>
  <c r="N38" i="13" l="1"/>
  <c r="G7" i="14"/>
  <c r="H7" i="14"/>
  <c r="N7" i="14"/>
  <c r="G8" i="14"/>
  <c r="H8" i="14"/>
  <c r="N8" i="14"/>
  <c r="G9" i="14"/>
  <c r="H9" i="14"/>
  <c r="N9" i="14"/>
  <c r="G10" i="14"/>
  <c r="H10" i="14"/>
  <c r="N10" i="14"/>
  <c r="G11" i="14"/>
  <c r="H11" i="14"/>
  <c r="N11" i="14"/>
  <c r="G12" i="14"/>
  <c r="H12" i="14"/>
  <c r="N12" i="14"/>
  <c r="G13" i="14"/>
  <c r="H13" i="14"/>
  <c r="N13" i="14"/>
  <c r="G14" i="14"/>
  <c r="H14" i="14"/>
  <c r="N14" i="14"/>
  <c r="G15" i="14"/>
  <c r="H15" i="14"/>
  <c r="N15" i="14"/>
  <c r="G16" i="14"/>
  <c r="H16" i="14"/>
  <c r="N16" i="14"/>
  <c r="G17" i="14"/>
  <c r="H17" i="14"/>
  <c r="N17" i="14"/>
  <c r="G18" i="14"/>
  <c r="H18" i="14"/>
  <c r="N18" i="14"/>
  <c r="G19" i="14"/>
  <c r="H19" i="14"/>
  <c r="N19" i="14"/>
  <c r="G20" i="14"/>
  <c r="H20" i="14"/>
  <c r="N20" i="14"/>
  <c r="G21" i="14"/>
  <c r="H21" i="14"/>
  <c r="N21" i="14"/>
  <c r="G22" i="14"/>
  <c r="H22" i="14"/>
  <c r="N22" i="14"/>
  <c r="G23" i="14"/>
  <c r="H23" i="14"/>
  <c r="N23" i="14"/>
  <c r="G24" i="14"/>
  <c r="H24" i="14"/>
  <c r="N24" i="14"/>
  <c r="G25" i="14"/>
  <c r="H25" i="14"/>
  <c r="N25" i="14"/>
  <c r="G26" i="14"/>
  <c r="H26" i="14"/>
  <c r="N26" i="14"/>
  <c r="G27" i="14"/>
  <c r="H27" i="14"/>
  <c r="N27" i="14"/>
  <c r="G28" i="14"/>
  <c r="H28" i="14"/>
  <c r="N28" i="14"/>
  <c r="G29" i="14"/>
  <c r="H29" i="14"/>
  <c r="N29" i="14"/>
  <c r="G31" i="14"/>
  <c r="H31" i="14"/>
  <c r="N31" i="14"/>
  <c r="G32" i="14"/>
  <c r="H32" i="14"/>
  <c r="N32" i="14"/>
  <c r="G33" i="14"/>
  <c r="H33" i="14"/>
  <c r="N33" i="14"/>
  <c r="G34" i="14"/>
  <c r="H34" i="14"/>
  <c r="N34" i="14"/>
  <c r="G35" i="14"/>
  <c r="H35" i="14"/>
  <c r="N35" i="14"/>
  <c r="G36" i="14"/>
  <c r="H36" i="14"/>
  <c r="N36" i="14"/>
  <c r="G37" i="14"/>
  <c r="H37" i="14"/>
  <c r="N37" i="14"/>
  <c r="G38" i="14"/>
  <c r="H38" i="14"/>
  <c r="N38" i="14"/>
  <c r="G39" i="14"/>
  <c r="H39" i="14"/>
  <c r="N39" i="14"/>
  <c r="G40" i="14"/>
  <c r="H40" i="14"/>
  <c r="N40" i="14"/>
  <c r="G41" i="14"/>
  <c r="H41" i="14"/>
  <c r="N41" i="14"/>
  <c r="G42" i="14"/>
  <c r="H42" i="14"/>
  <c r="N42" i="14"/>
  <c r="G43" i="14"/>
  <c r="H43" i="14"/>
  <c r="N43" i="14"/>
  <c r="G44" i="14"/>
  <c r="H44" i="14"/>
  <c r="N44" i="14"/>
  <c r="G45" i="14"/>
  <c r="H45" i="14"/>
  <c r="N45" i="14"/>
  <c r="G46" i="14"/>
  <c r="H46" i="14"/>
  <c r="N46" i="14"/>
  <c r="G47" i="14"/>
  <c r="H47" i="14"/>
  <c r="N47" i="14"/>
  <c r="G48" i="14"/>
  <c r="H48" i="14"/>
  <c r="N48" i="14"/>
  <c r="G49" i="14"/>
  <c r="H49" i="14"/>
  <c r="N49" i="14"/>
  <c r="G50" i="14"/>
  <c r="H50" i="14"/>
  <c r="N50" i="14"/>
  <c r="G51" i="14"/>
  <c r="H51" i="14"/>
  <c r="N51" i="14"/>
  <c r="G52" i="14"/>
  <c r="H52" i="14"/>
  <c r="N52" i="14"/>
  <c r="G53" i="14"/>
  <c r="H53" i="14"/>
  <c r="N53" i="14"/>
  <c r="G54" i="14"/>
  <c r="H54" i="14"/>
  <c r="N54" i="14"/>
  <c r="G55" i="14"/>
  <c r="H55" i="14"/>
  <c r="N55" i="14"/>
  <c r="G56" i="14"/>
  <c r="H56" i="14"/>
  <c r="N56" i="14"/>
  <c r="G57" i="14"/>
  <c r="H57" i="14"/>
  <c r="N57" i="14"/>
  <c r="G58" i="14"/>
  <c r="H58" i="14"/>
  <c r="N58" i="14"/>
  <c r="G62" i="14"/>
  <c r="H62" i="14"/>
  <c r="N62" i="14"/>
  <c r="G7" i="13"/>
  <c r="H7" i="13"/>
  <c r="N7" i="13"/>
  <c r="G8" i="13"/>
  <c r="H8" i="13"/>
  <c r="N8" i="13"/>
  <c r="G9" i="13"/>
  <c r="H9" i="13"/>
  <c r="N9" i="13"/>
  <c r="G10" i="13"/>
  <c r="H10" i="13"/>
  <c r="N10" i="13"/>
  <c r="G11" i="13"/>
  <c r="H11" i="13"/>
  <c r="N11" i="13"/>
  <c r="G12" i="13"/>
  <c r="H12" i="13"/>
  <c r="N12" i="13"/>
  <c r="G13" i="13"/>
  <c r="H13" i="13"/>
  <c r="N13" i="13"/>
  <c r="G14" i="13"/>
  <c r="H14" i="13"/>
  <c r="N14" i="13"/>
  <c r="G15" i="13"/>
  <c r="H15" i="13"/>
  <c r="N15" i="13"/>
  <c r="G16" i="13"/>
  <c r="H16" i="13"/>
  <c r="N16" i="13"/>
  <c r="G17" i="13"/>
  <c r="H17" i="13"/>
  <c r="N17" i="13"/>
  <c r="G18" i="13"/>
  <c r="H18" i="13"/>
  <c r="N18" i="13"/>
  <c r="G19" i="13"/>
  <c r="H19" i="13"/>
  <c r="N19" i="13"/>
  <c r="G20" i="13"/>
  <c r="H20" i="13"/>
  <c r="N20" i="13"/>
  <c r="G22" i="13"/>
  <c r="H22" i="13"/>
  <c r="N22" i="13"/>
  <c r="G23" i="13"/>
  <c r="H23" i="13"/>
  <c r="N23" i="13"/>
  <c r="G24" i="13"/>
  <c r="H24" i="13"/>
  <c r="N24" i="13"/>
  <c r="G25" i="13"/>
  <c r="H25" i="13"/>
  <c r="N25" i="13"/>
  <c r="G26" i="13"/>
  <c r="H26" i="13"/>
  <c r="N26" i="13"/>
  <c r="G27" i="13"/>
  <c r="H27" i="13"/>
  <c r="N27" i="13"/>
  <c r="G28" i="13"/>
  <c r="H28" i="13"/>
  <c r="N28" i="13"/>
  <c r="G29" i="13"/>
  <c r="H29" i="13"/>
  <c r="N29" i="13"/>
  <c r="G30" i="13"/>
  <c r="H30" i="13"/>
  <c r="N30" i="13"/>
  <c r="G31" i="13"/>
  <c r="H31" i="13"/>
  <c r="N31" i="13"/>
  <c r="G32" i="13"/>
  <c r="H32" i="13"/>
  <c r="N32" i="13"/>
  <c r="G33" i="13"/>
  <c r="H33" i="13"/>
  <c r="N33" i="13"/>
  <c r="G34" i="13"/>
  <c r="H34" i="13"/>
  <c r="N34" i="13"/>
  <c r="G35" i="13"/>
  <c r="H35" i="13"/>
  <c r="N35" i="13"/>
  <c r="G36" i="13"/>
  <c r="H36" i="13"/>
  <c r="N36" i="13"/>
  <c r="G40" i="13"/>
  <c r="H40" i="13"/>
  <c r="N40" i="13"/>
  <c r="B42" i="13"/>
  <c r="E42" i="13"/>
  <c r="K42" i="13"/>
  <c r="N60" i="12"/>
  <c r="H60" i="12"/>
  <c r="G60" i="12"/>
  <c r="K57" i="12"/>
  <c r="M57" i="12" s="1"/>
  <c r="E57" i="12"/>
  <c r="B57" i="12"/>
  <c r="B58" i="12" s="1"/>
  <c r="N56" i="12"/>
  <c r="H56" i="12"/>
  <c r="G56" i="12"/>
  <c r="N55" i="12"/>
  <c r="H55" i="12"/>
  <c r="G55" i="12"/>
  <c r="N54" i="12"/>
  <c r="H54" i="12"/>
  <c r="G54" i="12"/>
  <c r="H53" i="12"/>
  <c r="G53" i="12"/>
  <c r="N52" i="12"/>
  <c r="H52" i="12"/>
  <c r="G52" i="12"/>
  <c r="N51" i="12"/>
  <c r="H51" i="12"/>
  <c r="G51" i="12"/>
  <c r="N50" i="12"/>
  <c r="H50" i="12"/>
  <c r="G50" i="12"/>
  <c r="N49" i="12"/>
  <c r="H49" i="12"/>
  <c r="G49" i="12"/>
  <c r="N48" i="12"/>
  <c r="H48" i="12"/>
  <c r="G48" i="12"/>
  <c r="N47" i="12"/>
  <c r="H47" i="12"/>
  <c r="G47" i="12"/>
  <c r="N46" i="12"/>
  <c r="H46" i="12"/>
  <c r="G46" i="12"/>
  <c r="N45" i="12"/>
  <c r="H45" i="12"/>
  <c r="G45" i="12"/>
  <c r="N44" i="12"/>
  <c r="H44" i="12"/>
  <c r="G44" i="12"/>
  <c r="N43" i="12"/>
  <c r="H43" i="12"/>
  <c r="G43" i="12"/>
  <c r="N42" i="12"/>
  <c r="H42" i="12"/>
  <c r="G42" i="12"/>
  <c r="N41" i="12"/>
  <c r="H41" i="12"/>
  <c r="G41" i="12"/>
  <c r="N40" i="12"/>
  <c r="H40" i="12"/>
  <c r="G40" i="12"/>
  <c r="N39" i="12"/>
  <c r="H39" i="12"/>
  <c r="G39" i="12"/>
  <c r="N38" i="12"/>
  <c r="H38" i="12"/>
  <c r="G38" i="12"/>
  <c r="N37" i="12"/>
  <c r="H37" i="12"/>
  <c r="G37" i="12"/>
  <c r="N36" i="12"/>
  <c r="H36" i="12"/>
  <c r="G36" i="12"/>
  <c r="N35" i="12"/>
  <c r="H35" i="12"/>
  <c r="G35" i="12"/>
  <c r="N34" i="12"/>
  <c r="H34" i="12"/>
  <c r="G34" i="12"/>
  <c r="N33" i="12"/>
  <c r="H33" i="12"/>
  <c r="G33" i="12"/>
  <c r="N32" i="12"/>
  <c r="H32" i="12"/>
  <c r="G32" i="12"/>
  <c r="N31" i="12"/>
  <c r="H31" i="12"/>
  <c r="G31" i="12"/>
  <c r="N30" i="12"/>
  <c r="H30" i="12"/>
  <c r="G30" i="12"/>
  <c r="N29" i="12"/>
  <c r="H29" i="12"/>
  <c r="G29" i="12"/>
  <c r="H28" i="12"/>
  <c r="G28" i="12"/>
  <c r="N27" i="12"/>
  <c r="H27" i="12"/>
  <c r="G27" i="12"/>
  <c r="N26" i="12"/>
  <c r="H26" i="12"/>
  <c r="G26" i="12"/>
  <c r="N25" i="12"/>
  <c r="H25" i="12"/>
  <c r="G25" i="12"/>
  <c r="N24" i="12"/>
  <c r="H24" i="12"/>
  <c r="G24" i="12"/>
  <c r="N23" i="12"/>
  <c r="H23" i="12"/>
  <c r="G23" i="12"/>
  <c r="N22" i="12"/>
  <c r="H22" i="12"/>
  <c r="G22" i="12"/>
  <c r="N21" i="12"/>
  <c r="H21" i="12"/>
  <c r="G21" i="12"/>
  <c r="N20" i="12"/>
  <c r="H20" i="12"/>
  <c r="G20" i="12"/>
  <c r="N19" i="12"/>
  <c r="H19" i="12"/>
  <c r="G19" i="12"/>
  <c r="N18" i="12"/>
  <c r="H18" i="12"/>
  <c r="G18" i="12"/>
  <c r="N17" i="12"/>
  <c r="H17" i="12"/>
  <c r="G17" i="12"/>
  <c r="N16" i="12"/>
  <c r="H16" i="12"/>
  <c r="G16" i="12"/>
  <c r="N15" i="12"/>
  <c r="H15" i="12"/>
  <c r="G15" i="12"/>
  <c r="N14" i="12"/>
  <c r="H14" i="12"/>
  <c r="G14" i="12"/>
  <c r="N13" i="12"/>
  <c r="H13" i="12"/>
  <c r="G13" i="12"/>
  <c r="N12" i="12"/>
  <c r="H12" i="12"/>
  <c r="G12" i="12"/>
  <c r="N11" i="12"/>
  <c r="H11" i="12"/>
  <c r="G11" i="12"/>
  <c r="N10" i="12"/>
  <c r="H10" i="12"/>
  <c r="G10" i="12"/>
  <c r="N9" i="12"/>
  <c r="H9" i="12"/>
  <c r="G9" i="12"/>
  <c r="N8" i="12"/>
  <c r="H8" i="12"/>
  <c r="G8" i="12"/>
  <c r="N7" i="12"/>
  <c r="H7" i="12"/>
  <c r="G7" i="12"/>
  <c r="B29" i="11"/>
  <c r="C29" i="11"/>
  <c r="E29" i="11"/>
  <c r="G29" i="11"/>
  <c r="H29" i="11"/>
  <c r="I29" i="11"/>
  <c r="J29" i="11"/>
  <c r="L29" i="11"/>
  <c r="C44" i="11"/>
  <c r="E44" i="11"/>
  <c r="G44" i="11"/>
  <c r="H44" i="11"/>
  <c r="I44" i="11"/>
  <c r="L44" i="11"/>
  <c r="F14" i="10"/>
  <c r="E14" i="10"/>
  <c r="D14" i="10"/>
  <c r="G32" i="9"/>
  <c r="G36" i="9" s="1"/>
  <c r="F32" i="9"/>
  <c r="E32" i="9"/>
  <c r="E36" i="9" s="1"/>
  <c r="D32" i="9"/>
  <c r="D36" i="9" s="1"/>
  <c r="C32" i="9"/>
  <c r="C36" i="9" s="1"/>
  <c r="B32" i="9"/>
  <c r="B36" i="9" s="1"/>
  <c r="C22" i="9"/>
  <c r="B22" i="9"/>
  <c r="G15" i="9"/>
  <c r="F15" i="9"/>
  <c r="E15" i="9"/>
  <c r="D15" i="9"/>
  <c r="C15" i="9"/>
  <c r="B15" i="9"/>
  <c r="C22" i="8"/>
  <c r="L23" i="6"/>
  <c r="J20" i="6" s="1"/>
  <c r="D23" i="6"/>
  <c r="B20" i="6" s="1"/>
  <c r="L22" i="6"/>
  <c r="D22" i="6"/>
  <c r="E22" i="5"/>
  <c r="C19" i="5" s="1"/>
  <c r="E21" i="5"/>
  <c r="G54" i="4"/>
  <c r="G60" i="4" s="1"/>
  <c r="G23" i="4"/>
  <c r="E58" i="12" l="1"/>
  <c r="H58" i="12" s="1"/>
  <c r="N57" i="12"/>
  <c r="K58" i="12"/>
  <c r="M58" i="12" s="1"/>
  <c r="N59" i="14"/>
  <c r="N60" i="14" s="1"/>
  <c r="H59" i="14"/>
  <c r="H60" i="14" s="1"/>
  <c r="G59" i="14"/>
  <c r="G60" i="14" s="1"/>
  <c r="H37" i="13"/>
  <c r="H38" i="13" s="1"/>
  <c r="G37" i="13"/>
  <c r="G38" i="13" s="1"/>
  <c r="H57" i="12"/>
  <c r="G57" i="12"/>
  <c r="G16" i="4"/>
  <c r="G19" i="4" s="1"/>
  <c r="G25" i="4" s="1"/>
  <c r="G29" i="4" s="1"/>
  <c r="N37" i="13"/>
  <c r="G58" i="12" l="1"/>
  <c r="N58" i="12"/>
  <c r="H33" i="2" l="1"/>
  <c r="H19" i="2" l="1"/>
  <c r="H22" i="2" s="1"/>
  <c r="H35" i="2" s="1"/>
  <c r="H39" i="2" s="1"/>
  <c r="F60" i="4" l="1"/>
  <c r="G47" i="4"/>
</calcChain>
</file>

<file path=xl/sharedStrings.xml><?xml version="1.0" encoding="utf-8"?>
<sst xmlns="http://schemas.openxmlformats.org/spreadsheetml/2006/main" count="822" uniqueCount="425">
  <si>
    <t>Table 1--U.S. rice supply and use  1/</t>
  </si>
  <si>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</si>
  <si>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</si>
  <si>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</si>
  <si>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</si>
  <si>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</si>
  <si>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</si>
  <si>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</si>
  <si>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</si>
  <si>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</si>
  <si>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</si>
  <si>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</si>
  <si>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</si>
  <si>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</si>
  <si>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</si>
  <si>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</si>
  <si>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</si>
  <si>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</si>
  <si>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</si>
  <si>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</si>
  <si>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</si>
  <si>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</si>
  <si>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</si>
  <si>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 xml:space="preserve">  Milled 4/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</si>
  <si>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</si>
  <si>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</si>
  <si>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</si>
  <si>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</si>
  <si>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</si>
  <si>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</si>
  <si>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</si>
  <si>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</si>
  <si>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</si>
  <si>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</si>
  <si>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</si>
  <si>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</si>
  <si>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</si>
  <si>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</si>
  <si>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</si>
  <si>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Tables </t>
  </si>
  <si>
    <t>2016/17</t>
  </si>
  <si>
    <t>2017/18</t>
  </si>
  <si>
    <t>Table 2--U.S. rice supply and use, by class  1/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</si>
  <si>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</si>
  <si>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</si>
  <si>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</si>
  <si>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</si>
  <si>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</si>
  <si>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</si>
  <si>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</si>
  <si>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</si>
  <si>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</si>
  <si>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</si>
  <si>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</si>
  <si>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</si>
  <si>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</si>
  <si>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</si>
  <si>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</si>
  <si>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</si>
  <si>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</si>
  <si>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</si>
  <si>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</si>
  <si>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</si>
  <si>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USDA, </t>
    </r>
    <r>
      <rPr>
        <sz val="9"/>
        <rFont val="Arial"/>
        <family val="2"/>
      </rPr>
      <t>World Agricultural Outlook Board.</t>
    </r>
  </si>
  <si>
    <t>Table 3--U.S. monthly average farm prices and marketings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</si>
  <si>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</si>
  <si>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</si>
  <si>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</si>
  <si>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</si>
  <si>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</si>
  <si>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</si>
  <si>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</si>
  <si>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</si>
  <si>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</si>
  <si>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</si>
  <si>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</si>
  <si>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</si>
  <si>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</si>
  <si>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</si>
  <si>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July</t>
  </si>
  <si>
    <t>Season-average farm price</t>
  </si>
  <si>
    <t>Average marketings</t>
  </si>
  <si>
    <t>Total volume marketed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</si>
  <si>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USDA, </t>
    </r>
    <r>
      <rPr>
        <sz val="9"/>
        <rFont val="Arial"/>
        <family val="2"/>
      </rPr>
      <t>National Agricultural Statistics Service.</t>
    </r>
  </si>
  <si>
    <t xml:space="preserve"> </t>
  </si>
  <si>
    <t>Table 4 -- U.S. monthly average farm prices and marketings by class</t>
  </si>
  <si>
    <t xml:space="preserve">                  Long-grain</t>
  </si>
  <si>
    <t>Medium- and short-grain</t>
  </si>
  <si>
    <t>May</t>
  </si>
  <si>
    <t xml:space="preserve">July </t>
  </si>
  <si>
    <t xml:space="preserve">Season-average farm price </t>
  </si>
  <si>
    <t>2/ The medium/short-grain season-average farm price (SAFP) largely reflects rice that is marketed through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</si>
  <si>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</si>
  <si>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>Table 5--U.S. medium- and short-grain monthly rough-rice cash prices by region 1/</t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</si>
  <si>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</si>
  <si>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</si>
  <si>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</si>
  <si>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</si>
  <si>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</si>
  <si>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</si>
  <si>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</si>
  <si>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</si>
  <si>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</si>
  <si>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</si>
  <si>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</si>
  <si>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</si>
  <si>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</si>
  <si>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r>
      <t xml:space="preserve">Source: </t>
    </r>
    <r>
      <rPr>
        <i/>
        <sz val="9"/>
        <rFont val="Arial"/>
        <family val="2"/>
      </rPr>
      <t xml:space="preserve">Quick Stats, USDA, </t>
    </r>
    <r>
      <rPr>
        <sz val="9"/>
        <rFont val="Arial"/>
        <family val="2"/>
      </rPr>
      <t xml:space="preserve">National Agricultural Statistics Service, http://www.nass.usda.gov/Quick_Stats/.   </t>
    </r>
  </si>
  <si>
    <t>Table 6--USDA-calculated world market rice prices (rough basis) 1/</t>
  </si>
  <si>
    <t>Medium/</t>
  </si>
  <si>
    <t>Long-grain</t>
  </si>
  <si>
    <t>short-grain</t>
  </si>
  <si>
    <t xml:space="preserve">$/cwt </t>
  </si>
  <si>
    <t>http://www.fsa.usda.gov/programs-and-services/economic-and-policy-analysis/food-grains-analysis/rice-reports/index</t>
  </si>
  <si>
    <t>Table 7--U.S. rice imports  1/</t>
  </si>
  <si>
    <t>Country</t>
  </si>
  <si>
    <t>or</t>
  </si>
  <si>
    <t>market</t>
  </si>
  <si>
    <t>region</t>
  </si>
  <si>
    <t>year</t>
  </si>
  <si>
    <t>1,000 tons</t>
  </si>
  <si>
    <t>ASIA</t>
  </si>
  <si>
    <t xml:space="preserve">  China</t>
  </si>
  <si>
    <t xml:space="preserve">  India</t>
  </si>
  <si>
    <t xml:space="preserve">  Pakistan</t>
  </si>
  <si>
    <t xml:space="preserve">  Thailand</t>
  </si>
  <si>
    <t xml:space="preserve">  Vietnam</t>
  </si>
  <si>
    <t xml:space="preserve">  Other</t>
  </si>
  <si>
    <t>EUROPE &amp; FORMER SOVIET UNION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</si>
  <si>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</si>
  <si>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</si>
  <si>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</si>
  <si>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</si>
  <si>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</si>
  <si>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</si>
  <si>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</si>
  <si>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</si>
  <si>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</si>
  <si>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</si>
  <si>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</si>
  <si>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</si>
  <si>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</si>
  <si>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</si>
  <si>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</si>
  <si>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</si>
  <si>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All data are reported on a product-weight basis.  Categories may not sum to total due to rounding.</t>
  </si>
  <si>
    <t>Table 8--U.S. commercial rice exports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</si>
  <si>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</si>
  <si>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</si>
  <si>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</si>
  <si>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</si>
  <si>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</si>
  <si>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</si>
  <si>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</si>
  <si>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</si>
  <si>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</si>
  <si>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</si>
  <si>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>OTHER ASIA, OCEANIA, &amp; THE MIDDLE EAST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</si>
  <si>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</si>
  <si>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</si>
  <si>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</si>
  <si>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</si>
  <si>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</si>
  <si>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</si>
  <si>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</si>
  <si>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</si>
  <si>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</si>
  <si>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</si>
  <si>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</si>
  <si>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</si>
  <si>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</si>
  <si>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</si>
  <si>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</si>
  <si>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</si>
  <si>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</si>
  <si>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</si>
  <si>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</si>
  <si>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</si>
  <si>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</si>
  <si>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</si>
  <si>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</si>
  <si>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</si>
  <si>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</si>
  <si>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</si>
  <si>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</si>
  <si>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</si>
  <si>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</si>
  <si>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</si>
  <si>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</si>
  <si>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</si>
  <si>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</si>
  <si>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</si>
  <si>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</si>
  <si>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</si>
  <si>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</si>
  <si>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</si>
  <si>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</si>
  <si>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</si>
  <si>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</si>
  <si>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</si>
  <si>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</si>
  <si>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Source: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, USDA, Foreign Agricultural Service.</t>
    </r>
  </si>
  <si>
    <t>Agricultural Office, Bangkok, Thailand (www.fas.usda.gov).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</si>
  <si>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</si>
  <si>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 xml:space="preserve">6/ 100-percent brokens, new price series. 7/ Long-grain, double-water-polished, bagged,    </t>
  </si>
  <si>
    <t>5/ Nominal price quotes, long-grain, sacked, free on board vessel, Bangkok, Thailand.</t>
  </si>
  <si>
    <t>4/ New price series. Number 1, maximum 4-percent brokens, sacked, 25 kilogram, containerized, free on board, California mill.</t>
  </si>
  <si>
    <t>Market year average prices are simple average of monthly prices.</t>
  </si>
  <si>
    <t>NQ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</si>
  <si>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</si>
  <si>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</si>
  <si>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</si>
  <si>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</si>
  <si>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</si>
  <si>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</si>
  <si>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</si>
  <si>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</si>
  <si>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</si>
  <si>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</si>
  <si>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</si>
  <si>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July 2016 </t>
  </si>
  <si>
    <t xml:space="preserve">June 2016 </t>
  </si>
  <si>
    <t xml:space="preserve">May 2016 </t>
  </si>
  <si>
    <t xml:space="preserve">Apr. 2016 </t>
  </si>
  <si>
    <t xml:space="preserve">Mar. 2016 </t>
  </si>
  <si>
    <t xml:space="preserve">Feb. 2016 </t>
  </si>
  <si>
    <t xml:space="preserve">Jan. 2016 </t>
  </si>
  <si>
    <t xml:space="preserve">Dec. 2015 </t>
  </si>
  <si>
    <t xml:space="preserve">Nov. 2015 </t>
  </si>
  <si>
    <t xml:space="preserve">Oct. 2015 </t>
  </si>
  <si>
    <t>Sep. 2015</t>
  </si>
  <si>
    <t xml:space="preserve">Aug. 2015 </t>
  </si>
  <si>
    <t xml:space="preserve">2014/15 </t>
  </si>
  <si>
    <t xml:space="preserve">2013/14  </t>
  </si>
  <si>
    <t xml:space="preserve">2012/13  </t>
  </si>
  <si>
    <t xml:space="preserve">2010/11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</si>
  <si>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</si>
  <si>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</si>
  <si>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</si>
  <si>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</si>
  <si>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</si>
  <si>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</si>
  <si>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</si>
  <si>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</si>
  <si>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</si>
  <si>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</si>
  <si>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</si>
  <si>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</si>
  <si>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</si>
  <si>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</si>
  <si>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</si>
  <si>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Thailand 5/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</si>
  <si>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</si>
  <si>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</si>
  <si>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</si>
  <si>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</si>
  <si>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</si>
  <si>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Table 9--U.S., Thailand, and Vietnam price quotes</t>
  </si>
  <si>
    <t>Monthly</t>
  </si>
  <si>
    <t>Annual</t>
  </si>
  <si>
    <t>revisions</t>
  </si>
  <si>
    <t>changes</t>
  </si>
  <si>
    <t>1,000 metric tons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</si>
  <si>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</si>
  <si>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</si>
  <si>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</si>
  <si>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</si>
  <si>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</si>
  <si>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</si>
  <si>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</si>
  <si>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</si>
  <si>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</si>
  <si>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</si>
  <si>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</si>
  <si>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</si>
  <si>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Ecuador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</si>
  <si>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</si>
  <si>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</si>
  <si>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</si>
  <si>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</si>
  <si>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</si>
  <si>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</si>
  <si>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</si>
  <si>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</si>
  <si>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</si>
  <si>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</si>
  <si>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</si>
  <si>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</si>
  <si>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</si>
  <si>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</si>
  <si>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</si>
  <si>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</si>
  <si>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</si>
  <si>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</si>
  <si>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</si>
  <si>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</si>
  <si>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</si>
  <si>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</si>
  <si>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</si>
  <si>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</si>
  <si>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</si>
  <si>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</si>
  <si>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</si>
  <si>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</si>
  <si>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</si>
  <si>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</si>
  <si>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</si>
  <si>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</si>
  <si>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</si>
  <si>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</si>
  <si>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</si>
  <si>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</si>
  <si>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</si>
  <si>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</si>
  <si>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</si>
  <si>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</si>
  <si>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 xml:space="preserve">-- Not reported.  1/ Market year production on a milled basis.  2/ Projected. </t>
  </si>
  <si>
    <r>
      <t xml:space="preserve">Source: </t>
    </r>
    <r>
      <rPr>
        <i/>
        <sz val="9"/>
        <rFont val="Arial"/>
        <family val="2"/>
      </rPr>
      <t>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</si>
  <si>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1/ Projected.</t>
  </si>
  <si>
    <t xml:space="preserve">-- Not reported.  Note: All trade data are reported on a calendar year basis.  </t>
  </si>
  <si>
    <t>U.S. Share</t>
  </si>
  <si>
    <t xml:space="preserve">Other </t>
  </si>
  <si>
    <t>Surinam</t>
  </si>
  <si>
    <t>South Africa</t>
  </si>
  <si>
    <t>Senegal</t>
  </si>
  <si>
    <t>Kazakhstan</t>
  </si>
  <si>
    <t>1,000 metric tons (milled basis)</t>
  </si>
  <si>
    <r>
      <t>Source:</t>
    </r>
    <r>
      <rPr>
        <i/>
        <sz val="9"/>
        <rFont val="Arial"/>
        <family val="2"/>
      </rPr>
      <t xml:space="preserve"> 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</si>
  <si>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Note: All trade data are reported on a calendar-year basis.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</si>
  <si>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</si>
  <si>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</si>
  <si>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</si>
  <si>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</si>
  <si>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</si>
  <si>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</si>
  <si>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</si>
  <si>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</si>
  <si>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Nicaragua</t>
  </si>
  <si>
    <t>Libya</t>
  </si>
  <si>
    <t>Jordan</t>
  </si>
  <si>
    <t>Hong Kong</t>
  </si>
  <si>
    <t>Honduras</t>
  </si>
  <si>
    <t>Haiti</t>
  </si>
  <si>
    <t>Costa Rica</t>
  </si>
  <si>
    <t>Canada</t>
  </si>
  <si>
    <t>Cameroon</t>
  </si>
  <si>
    <t>1,000 tons (milled basis)</t>
  </si>
  <si>
    <t xml:space="preserve">July 2017  </t>
  </si>
  <si>
    <t>3/</t>
  </si>
  <si>
    <t>3/ Season-average price forecast.</t>
  </si>
  <si>
    <t>unreported use, processing losses, and estimating errors.  4/  Rough-rice equivalent.  5/ Market-year weighted average.</t>
  </si>
  <si>
    <t>N/A = not available. Cwt = hundredweight. 1/ August-July market year; rough equivalent.  2/ Projected.  3/ Residual includes</t>
  </si>
  <si>
    <t xml:space="preserve">Market year August-July.  Cwt = hundredweight.  1/  Weighted average. </t>
  </si>
  <si>
    <t xml:space="preserve">August 1.  2/ The remaining U.S. rice growing States are Arkansas, Louisiana, Mississippi, Missouri, and Texas. </t>
  </si>
  <si>
    <t xml:space="preserve">Cwt = hundredweight.  1/ Simple average of the U.S. Department of Agriculture's weekly adjusted world market price.  </t>
  </si>
  <si>
    <t>Source: Department of Commerce, U.S. Census Bureau.</t>
  </si>
  <si>
    <t>2018/19</t>
  </si>
  <si>
    <t>2019 1/</t>
  </si>
  <si>
    <t xml:space="preserve">Cwt = hundredweight. 1/ The California market year begins October 1; the Other States' market year begins </t>
  </si>
  <si>
    <t xml:space="preserve">May 2018 </t>
  </si>
  <si>
    <t>Kenya</t>
  </si>
  <si>
    <t>rice in table 1. 2/ Projected. 3/ Includes residual.  4/ Market year begins August 1. 5/ Accounts for the difference in beginning and</t>
  </si>
  <si>
    <t xml:space="preserve">June 2018 </t>
  </si>
  <si>
    <t xml:space="preserve">2016/17 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</si>
  <si>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</si>
  <si>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</si>
  <si>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</si>
  <si>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</si>
  <si>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</si>
  <si>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</si>
  <si>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</si>
  <si>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</si>
  <si>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</si>
  <si>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July 2018 </t>
  </si>
  <si>
    <t>1/</t>
  </si>
  <si>
    <t>Average to date</t>
  </si>
  <si>
    <t>Cwt = hundredweight.   1/ Weighted average.</t>
  </si>
  <si>
    <t>Average to date 1/</t>
  </si>
  <si>
    <t xml:space="preserve">Aug. 2018 </t>
  </si>
  <si>
    <t xml:space="preserve">1/ Total August-July imports reported by the U.S. Census Bureau. </t>
  </si>
  <si>
    <t xml:space="preserve">Sept. 2018 </t>
  </si>
  <si>
    <t xml:space="preserve">ending stocks of brokens. Thus, total supply of medium/short-grain may not equal the sum of beginning stocks, production, and </t>
  </si>
  <si>
    <t xml:space="preserve">imports. 6/  The medium/short-grain season-average farm price (SAFP) largely reflects rice that is marketed through price </t>
  </si>
  <si>
    <t xml:space="preserve">pools in California. The pool price is not final until all the rice in the pool is marketed for the crop year.  Therefore, SAFP </t>
  </si>
  <si>
    <t>forecasts based on the average of NASS monthly prices and the final price may differ.</t>
  </si>
  <si>
    <t xml:space="preserve">Oct. 2018 </t>
  </si>
  <si>
    <t xml:space="preserve">Nov. 2018 </t>
  </si>
  <si>
    <t>Jan. 2019</t>
  </si>
  <si>
    <t xml:space="preserve">Dec. 2018 </t>
  </si>
  <si>
    <t xml:space="preserve">Cwt = hundredweight.  1/ Stock totals by type omit brokens, which are included in total stocks for all types of </t>
  </si>
  <si>
    <t xml:space="preserve">1/ Projected.  2/ Includes unaccounted imports (imports not assigned a particular market).  </t>
  </si>
  <si>
    <t>Table 10--Global rice producers: Annual production, monthly revisions, and annual changes 1/</t>
  </si>
  <si>
    <t>Table 11--Global rice exporters: Calendar year exports, monthly revisions, and annual changes</t>
  </si>
  <si>
    <t>Table 12--Global rice importers: Calendar year imports, monthly revisions, and annual changes</t>
  </si>
  <si>
    <t xml:space="preserve">March  </t>
  </si>
  <si>
    <t xml:space="preserve">Feb. 2019 </t>
  </si>
  <si>
    <t>2019/20</t>
  </si>
  <si>
    <t xml:space="preserve">Mar. 2019 </t>
  </si>
  <si>
    <t>2019/20  2/</t>
  </si>
  <si>
    <t>2020 1/</t>
  </si>
  <si>
    <t xml:space="preserve">Apr. 2019 </t>
  </si>
  <si>
    <t xml:space="preserve">May. 2019 </t>
  </si>
  <si>
    <t xml:space="preserve">   average 2/</t>
  </si>
  <si>
    <t>2/ 2019/20 Preliminary.  Source: USDA, Farm Service Agency, Economic and Policy Analysis, Rice Reports,</t>
  </si>
  <si>
    <t xml:space="preserve">June 2019 </t>
  </si>
  <si>
    <t>2019/20 9/</t>
  </si>
  <si>
    <t xml:space="preserve">               Other States 2/</t>
  </si>
  <si>
    <t xml:space="preserve">July 2019 </t>
  </si>
  <si>
    <t xml:space="preserve">2018/19  </t>
  </si>
  <si>
    <t>through</t>
  </si>
  <si>
    <t>1/   Total August-July marketing year commercial shipments. 2/  Total of outstanding sales and shipments to date.</t>
  </si>
  <si>
    <t xml:space="preserve">NQ = No quotes.  . 1/ Simple average of weekly quotes.  Bold denotes backmonth revisions from last month. </t>
  </si>
  <si>
    <t xml:space="preserve">free on board vessel, Ho Chi Minh City.  August 2019 price reflects new crop prices. 8/ Revised. </t>
  </si>
  <si>
    <t xml:space="preserve">2/ Number 2, 4-percent brokens, sacked, free on board vessel, Gulf port.  Prior to July 2015, free alongside vessel, U.S. Gulf port. </t>
  </si>
  <si>
    <t xml:space="preserve">Since July 2015, free on board vessel, U.S. Gulf port. Since July 2019, Iraq terms and spec.  3/ Bulk, free on board vessel, New Orleans, LA.  </t>
  </si>
  <si>
    <t xml:space="preserve">Aug. 2019 </t>
  </si>
  <si>
    <t>9/ Preliminary.  For Vietnam, price quotes since August 2019/20 are for the new crop.</t>
  </si>
  <si>
    <t>Updated November 8, 2019.</t>
  </si>
  <si>
    <t>Last updated November 8, 2019.</t>
  </si>
  <si>
    <t>Nov. 2019 /9</t>
  </si>
  <si>
    <t>November 2/</t>
  </si>
  <si>
    <t>Oct, 31, 2019 2/</t>
  </si>
  <si>
    <t>Nov. 1, 2018 2/</t>
  </si>
  <si>
    <t>Oct. 2019 /8</t>
  </si>
  <si>
    <t>Sept. 2019 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</si>
</sst>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0.000_)"/>
    <numFmt numFmtId="169" formatCode="#,##0.000"/>
    <numFmt numFmtId="170" formatCode="0.00_)"/>
    <numFmt numFmtId="171" formatCode="#,##0.0_);\(#,##0.0\)"/>
    <numFmt numFmtId="172" formatCode="#,##0.0"/>
    <numFmt numFmtId="173" formatCode="0_)"/>
    <numFmt numFmtId="174" formatCode="0_);\(0\)"/>
    <numFmt numFmtId="175" formatCode="#,##0.00000_);\(#,##0.00000\)"/>
    <numFmt numFmtId="176" formatCode="#,##0.0000_);\(#,##0.0000\)"/>
    <numFmt numFmtId="177" formatCode="0.0%"/>
    <numFmt numFmtId="178" formatCode="#,##0.000_);\(#,##0.000\)"/>
    <numFmt numFmtId="179" formatCode="_(* #,##0.0_);_(* \(#,##0.0\);_(* &quot;-&quot;??_);_(@_)"/>
  </numFmts>
  <fonts count="46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8"/>
      <color indexed="17"/>
      <name val="Arial"/>
      <family val="2"/>
    </font>
    <font>
      <sz val="12"/>
      <name val="Helv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color theme="9" tint="-0.249977111117893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170" fontId="8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37" fontId="8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9" fillId="0" borderId="0"/>
    <xf numFmtId="173" fontId="8" fillId="0" borderId="0"/>
    <xf numFmtId="0" fontId="13" fillId="0" borderId="0"/>
    <xf numFmtId="43" fontId="3" fillId="0" borderId="0" applyFont="0" applyFill="0" applyBorder="0" applyAlignment="0" applyProtection="0"/>
    <xf numFmtId="0" fontId="2" fillId="0" borderId="0"/>
    <xf numFmtId="170" fontId="23" fillId="0" borderId="0"/>
    <xf numFmtId="170" fontId="23" fillId="0" borderId="0"/>
    <xf numFmtId="0" fontId="11" fillId="0" borderId="0"/>
    <xf numFmtId="0" fontId="11" fillId="0" borderId="0"/>
    <xf numFmtId="0" fontId="11" fillId="0" borderId="0"/>
    <xf numFmtId="170" fontId="23" fillId="0" borderId="0"/>
    <xf numFmtId="0" fontId="11" fillId="0" borderId="0"/>
    <xf numFmtId="0" fontId="2" fillId="0" borderId="0"/>
    <xf numFmtId="170" fontId="23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4" fontId="3" fillId="0" borderId="0" applyFont="0" applyFill="0" applyBorder="0" applyAlignment="0" applyProtection="0"/>
    <xf numFmtId="173" fontId="25" fillId="0" borderId="0"/>
    <xf numFmtId="9" fontId="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36" fillId="8" borderId="13" applyNumberFormat="0" applyAlignment="0" applyProtection="0"/>
    <xf numFmtId="0" fontId="37" fillId="9" borderId="14" applyNumberFormat="0" applyAlignment="0" applyProtection="0"/>
    <xf numFmtId="0" fontId="38" fillId="9" borderId="13" applyNumberFormat="0" applyAlignment="0" applyProtection="0"/>
    <xf numFmtId="0" fontId="39" fillId="0" borderId="15" applyNumberFormat="0" applyFill="0" applyAlignment="0" applyProtection="0"/>
    <xf numFmtId="0" fontId="40" fillId="10" borderId="16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8" applyNumberFormat="0" applyFill="0" applyAlignment="0" applyProtection="0"/>
    <xf numFmtId="0" fontId="4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4" fillId="35" borderId="0" applyNumberFormat="0" applyBorder="0" applyAlignment="0" applyProtection="0"/>
    <xf numFmtId="0" fontId="1" fillId="0" borderId="0"/>
    <xf numFmtId="0" fontId="1" fillId="11" borderId="17" applyNumberFormat="0" applyFont="0" applyAlignment="0" applyProtection="0"/>
  </cellStyleXfs>
  <cellXfs count="571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164" fontId="4" fillId="3" borderId="0" xfId="0" applyFont="1" applyFill="1"/>
    <xf numFmtId="2" fontId="4" fillId="3" borderId="0" xfId="0" applyNumberFormat="1" applyFont="1" applyFill="1"/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2" fontId="4" fillId="3" borderId="0" xfId="0" applyNumberFormat="1" applyFont="1" applyFill="1" applyProtection="1"/>
    <xf numFmtId="2" fontId="4" fillId="3" borderId="0" xfId="0" applyNumberFormat="1" applyFont="1" applyFill="1" applyAlignment="1" applyProtection="1">
      <alignment horizontal="right"/>
    </xf>
    <xf numFmtId="2" fontId="4" fillId="3" borderId="0" xfId="0" applyNumberFormat="1" applyFont="1" applyFill="1" applyAlignment="1" applyProtection="1">
      <alignment horizontal="center"/>
    </xf>
    <xf numFmtId="166" fontId="4" fillId="3" borderId="0" xfId="1" applyNumberFormat="1" applyFont="1" applyFill="1" applyAlignment="1">
      <alignment horizontal="right"/>
    </xf>
    <xf numFmtId="164" fontId="4" fillId="3" borderId="0" xfId="0" quotePrefix="1" applyFont="1" applyFill="1" applyAlignment="1" applyProtection="1">
      <alignment horizontal="left"/>
    </xf>
    <xf numFmtId="164" fontId="4" fillId="3" borderId="0" xfId="0" applyNumberFormat="1" applyFont="1" applyFill="1" applyAlignment="1" applyProtection="1">
      <alignment horizontal="right"/>
    </xf>
    <xf numFmtId="2" fontId="4" fillId="3" borderId="0" xfId="0" quotePrefix="1" applyNumberFormat="1" applyFont="1" applyFill="1" applyAlignment="1" applyProtection="1">
      <alignment horizontal="center"/>
    </xf>
    <xf numFmtId="2" fontId="4" fillId="3" borderId="0" xfId="0" quotePrefix="1" applyNumberFormat="1" applyFont="1" applyFill="1" applyAlignment="1" applyProtection="1">
      <alignment horizontal="right"/>
    </xf>
    <xf numFmtId="164" fontId="5" fillId="3" borderId="0" xfId="0" quotePrefix="1" applyFont="1" applyFill="1" applyAlignment="1" applyProtection="1">
      <alignment horizontal="left"/>
    </xf>
    <xf numFmtId="167" fontId="4" fillId="3" borderId="0" xfId="0" applyNumberFormat="1" applyFont="1" applyFill="1" applyAlignment="1">
      <alignment horizontal="right"/>
    </xf>
    <xf numFmtId="167" fontId="4" fillId="3" borderId="0" xfId="0" applyNumberFormat="1" applyFont="1" applyFill="1" applyAlignment="1" applyProtection="1">
      <alignment horizontal="right"/>
    </xf>
    <xf numFmtId="164" fontId="4" fillId="4" borderId="0" xfId="0" applyFont="1" applyFill="1"/>
    <xf numFmtId="2" fontId="4" fillId="4" borderId="0" xfId="0" applyNumberFormat="1" applyFont="1" applyFill="1"/>
    <xf numFmtId="2" fontId="4" fillId="4" borderId="0" xfId="0" applyNumberFormat="1" applyFont="1" applyFill="1" applyAlignment="1">
      <alignment horizontal="right"/>
    </xf>
    <xf numFmtId="164" fontId="4" fillId="4" borderId="1" xfId="0" quotePrefix="1" applyFont="1" applyFill="1" applyBorder="1" applyAlignment="1" applyProtection="1">
      <alignment horizontal="left"/>
    </xf>
    <xf numFmtId="2" fontId="4" fillId="4" borderId="1" xfId="0" applyNumberFormat="1" applyFont="1" applyFill="1" applyBorder="1"/>
    <xf numFmtId="2" fontId="4" fillId="4" borderId="1" xfId="0" applyNumberFormat="1" applyFont="1" applyFill="1" applyBorder="1" applyAlignment="1">
      <alignment horizontal="right"/>
    </xf>
    <xf numFmtId="164" fontId="4" fillId="4" borderId="0" xfId="0" applyFont="1" applyFill="1" applyBorder="1" applyAlignment="1" applyProtection="1">
      <alignment horizontal="center"/>
    </xf>
    <xf numFmtId="2" fontId="4" fillId="4" borderId="0" xfId="0" quotePrefix="1" applyNumberFormat="1" applyFont="1" applyFill="1" applyAlignment="1">
      <alignment horizontal="right"/>
    </xf>
    <xf numFmtId="164" fontId="4" fillId="4" borderId="1" xfId="0" applyFont="1" applyFill="1" applyBorder="1"/>
    <xf numFmtId="2" fontId="6" fillId="4" borderId="1" xfId="0" quotePrefix="1" applyNumberFormat="1" applyFont="1" applyFill="1" applyBorder="1" applyAlignment="1" applyProtection="1">
      <alignment horizontal="right"/>
    </xf>
    <xf numFmtId="164" fontId="4" fillId="4" borderId="2" xfId="0" applyFont="1" applyFill="1" applyBorder="1" applyAlignment="1" applyProtection="1">
      <alignment horizontal="center"/>
    </xf>
    <xf numFmtId="164" fontId="4" fillId="4" borderId="3" xfId="0" applyFont="1" applyFill="1" applyBorder="1" applyAlignment="1" applyProtection="1">
      <alignment horizontal="left"/>
    </xf>
    <xf numFmtId="164" fontId="4" fillId="4" borderId="3" xfId="0" quotePrefix="1" applyFont="1" applyFill="1" applyBorder="1" applyAlignment="1" applyProtection="1">
      <alignment horizontal="left"/>
    </xf>
    <xf numFmtId="164" fontId="4" fillId="4" borderId="3" xfId="0" applyFont="1" applyFill="1" applyBorder="1"/>
    <xf numFmtId="164" fontId="4" fillId="4" borderId="3" xfId="0" quotePrefix="1" applyNumberFormat="1" applyFont="1" applyFill="1" applyBorder="1" applyAlignment="1" applyProtection="1">
      <alignment horizontal="left"/>
    </xf>
    <xf numFmtId="164" fontId="4" fillId="4" borderId="4" xfId="0" applyFont="1" applyFill="1" applyBorder="1" applyAlignment="1" applyProtection="1">
      <alignment horizontal="left"/>
    </xf>
    <xf numFmtId="0" fontId="4" fillId="4" borderId="1" xfId="3" quotePrefix="1" applyFont="1" applyFill="1" applyBorder="1" applyAlignment="1" applyProtection="1">
      <alignment horizontal="left"/>
    </xf>
    <xf numFmtId="167" fontId="4" fillId="4" borderId="1" xfId="3" applyNumberFormat="1" applyFont="1" applyFill="1" applyBorder="1"/>
    <xf numFmtId="0" fontId="4" fillId="0" borderId="0" xfId="3" applyFont="1"/>
    <xf numFmtId="0" fontId="4" fillId="4" borderId="5" xfId="3" applyFont="1" applyFill="1" applyBorder="1" applyAlignment="1" applyProtection="1">
      <alignment horizontal="center"/>
    </xf>
    <xf numFmtId="167" fontId="4" fillId="4" borderId="0" xfId="3" quotePrefix="1" applyNumberFormat="1" applyFont="1" applyFill="1" applyAlignment="1">
      <alignment horizontal="right"/>
    </xf>
    <xf numFmtId="167" fontId="4" fillId="0" borderId="0" xfId="3" applyNumberFormat="1" applyFont="1"/>
    <xf numFmtId="164" fontId="4" fillId="0" borderId="0" xfId="3" applyNumberFormat="1" applyFont="1" applyProtection="1"/>
    <xf numFmtId="0" fontId="4" fillId="4" borderId="3" xfId="3" applyFont="1" applyFill="1" applyBorder="1" applyAlignment="1" applyProtection="1">
      <alignment horizontal="left"/>
    </xf>
    <xf numFmtId="0" fontId="4" fillId="0" borderId="0" xfId="3" applyFont="1" applyAlignment="1">
      <alignment horizontal="center"/>
    </xf>
    <xf numFmtId="167" fontId="4" fillId="0" borderId="0" xfId="3" applyNumberFormat="1" applyFont="1" applyProtection="1"/>
    <xf numFmtId="168" fontId="4" fillId="0" borderId="0" xfId="3" applyNumberFormat="1" applyFont="1" applyProtection="1"/>
    <xf numFmtId="0" fontId="4" fillId="4" borderId="3" xfId="3" applyFont="1" applyFill="1" applyBorder="1" applyProtection="1"/>
    <xf numFmtId="169" fontId="4" fillId="0" borderId="0" xfId="3" quotePrefix="1" applyNumberFormat="1" applyFont="1" applyFill="1" applyAlignment="1" applyProtection="1">
      <alignment horizontal="right"/>
    </xf>
    <xf numFmtId="165" fontId="4" fillId="0" borderId="0" xfId="3" quotePrefix="1" applyNumberFormat="1" applyFont="1" applyFill="1" applyBorder="1" applyAlignment="1" applyProtection="1">
      <alignment horizontal="right"/>
    </xf>
    <xf numFmtId="168" fontId="4" fillId="0" borderId="0" xfId="3" applyNumberFormat="1" applyFont="1" applyFill="1" applyProtection="1"/>
    <xf numFmtId="0" fontId="4" fillId="0" borderId="0" xfId="3" applyFont="1" applyFill="1"/>
    <xf numFmtId="164" fontId="4" fillId="0" borderId="0" xfId="3" applyNumberFormat="1" applyFont="1" applyFill="1" applyProtection="1"/>
    <xf numFmtId="167" fontId="4" fillId="0" borderId="0" xfId="3" applyNumberFormat="1" applyFont="1" applyFill="1"/>
    <xf numFmtId="167" fontId="4" fillId="0" borderId="0" xfId="3" quotePrefix="1" applyNumberFormat="1" applyFont="1" applyFill="1" applyBorder="1" applyAlignment="1" applyProtection="1">
      <alignment horizontal="right"/>
    </xf>
    <xf numFmtId="37" fontId="4" fillId="0" borderId="0" xfId="3" applyNumberFormat="1" applyFont="1" applyProtection="1"/>
    <xf numFmtId="167" fontId="4" fillId="0" borderId="0" xfId="3" applyNumberFormat="1" applyFont="1" applyFill="1" applyProtection="1"/>
    <xf numFmtId="3" fontId="4" fillId="0" borderId="0" xfId="3" quotePrefix="1" applyNumberFormat="1" applyFont="1" applyFill="1" applyAlignment="1" applyProtection="1">
      <alignment horizontal="right"/>
    </xf>
    <xf numFmtId="166" fontId="4" fillId="0" borderId="0" xfId="1" quotePrefix="1" applyNumberFormat="1" applyFont="1" applyFill="1" applyBorder="1" applyAlignment="1" applyProtection="1">
      <alignment horizontal="right"/>
    </xf>
    <xf numFmtId="0" fontId="4" fillId="4" borderId="3" xfId="3" applyNumberFormat="1" applyFont="1" applyFill="1" applyBorder="1" applyAlignment="1" applyProtection="1">
      <alignment horizontal="left"/>
    </xf>
    <xf numFmtId="0" fontId="4" fillId="0" borderId="0" xfId="3" applyNumberFormat="1" applyFont="1" applyFill="1"/>
    <xf numFmtId="0" fontId="4" fillId="4" borderId="3" xfId="3" quotePrefix="1" applyFont="1" applyFill="1" applyBorder="1" applyAlignment="1" applyProtection="1">
      <alignment horizontal="left"/>
    </xf>
    <xf numFmtId="167" fontId="4" fillId="0" borderId="0" xfId="3" quotePrefix="1" applyNumberFormat="1" applyFont="1" applyAlignment="1" applyProtection="1">
      <alignment horizontal="center"/>
    </xf>
    <xf numFmtId="2" fontId="4" fillId="0" borderId="0" xfId="3" quotePrefix="1" applyNumberFormat="1" applyFont="1" applyAlignment="1" applyProtection="1">
      <alignment horizontal="right"/>
    </xf>
    <xf numFmtId="2" fontId="4" fillId="0" borderId="0" xfId="3" quotePrefix="1" applyNumberFormat="1" applyFont="1" applyFill="1" applyAlignment="1" applyProtection="1">
      <alignment horizontal="right"/>
    </xf>
    <xf numFmtId="2" fontId="4" fillId="0" borderId="0" xfId="3" applyNumberFormat="1" applyFont="1" applyFill="1" applyAlignment="1" applyProtection="1">
      <alignment horizontal="right"/>
    </xf>
    <xf numFmtId="2" fontId="4" fillId="0" borderId="0" xfId="3" applyNumberFormat="1" applyFont="1" applyAlignment="1" applyProtection="1">
      <alignment horizontal="right"/>
    </xf>
    <xf numFmtId="167" fontId="4" fillId="0" borderId="0" xfId="3" applyNumberFormat="1" applyFont="1" applyAlignment="1" applyProtection="1">
      <alignment horizontal="right"/>
    </xf>
    <xf numFmtId="0" fontId="9" fillId="4" borderId="3" xfId="3" quotePrefix="1" applyFont="1" applyFill="1" applyBorder="1" applyAlignment="1" applyProtection="1">
      <alignment horizontal="left"/>
    </xf>
    <xf numFmtId="165" fontId="4" fillId="0" borderId="0" xfId="3" applyNumberFormat="1" applyFont="1" applyProtection="1"/>
    <xf numFmtId="167" fontId="4" fillId="0" borderId="0" xfId="3" applyNumberFormat="1" applyFont="1" applyFill="1" applyAlignment="1" applyProtection="1">
      <alignment horizontal="right"/>
    </xf>
    <xf numFmtId="167" fontId="4" fillId="0" borderId="0" xfId="3" applyNumberFormat="1" applyFont="1" applyFill="1" applyAlignment="1" applyProtection="1"/>
    <xf numFmtId="170" fontId="4" fillId="0" borderId="0" xfId="3" applyNumberFormat="1" applyFont="1" applyFill="1" applyProtection="1"/>
    <xf numFmtId="164" fontId="4" fillId="0" borderId="0" xfId="3" quotePrefix="1" applyNumberFormat="1" applyFont="1" applyFill="1" applyAlignment="1" applyProtection="1">
      <alignment horizontal="center"/>
    </xf>
    <xf numFmtId="170" fontId="4" fillId="0" borderId="0" xfId="3" quotePrefix="1" applyNumberFormat="1" applyFont="1" applyAlignment="1" applyProtection="1">
      <alignment horizontal="right"/>
    </xf>
    <xf numFmtId="2" fontId="4" fillId="0" borderId="0" xfId="3" applyNumberFormat="1" applyFont="1" applyFill="1" applyProtection="1"/>
    <xf numFmtId="2" fontId="4" fillId="0" borderId="0" xfId="3" applyNumberFormat="1" applyFont="1" applyProtection="1"/>
    <xf numFmtId="0" fontId="4" fillId="4" borderId="4" xfId="3" quotePrefix="1" applyFont="1" applyFill="1" applyBorder="1" applyAlignment="1" applyProtection="1">
      <alignment horizontal="left"/>
    </xf>
    <xf numFmtId="167" fontId="4" fillId="0" borderId="1" xfId="3" quotePrefix="1" applyNumberFormat="1" applyFont="1" applyFill="1" applyBorder="1" applyAlignment="1" applyProtection="1">
      <alignment horizontal="right"/>
    </xf>
    <xf numFmtId="0" fontId="4" fillId="0" borderId="0" xfId="3" quotePrefix="1" applyFont="1" applyAlignment="1" applyProtection="1">
      <alignment horizontal="left"/>
    </xf>
    <xf numFmtId="0" fontId="4" fillId="0" borderId="0" xfId="3" quotePrefix="1" applyFont="1" applyAlignment="1">
      <alignment horizontal="left"/>
    </xf>
    <xf numFmtId="0" fontId="4" fillId="0" borderId="0" xfId="3" applyFont="1" applyProtection="1"/>
    <xf numFmtId="0" fontId="4" fillId="0" borderId="0" xfId="3" quotePrefix="1" applyFont="1" applyProtection="1"/>
    <xf numFmtId="0" fontId="5" fillId="0" borderId="0" xfId="3" applyFont="1" applyProtection="1"/>
    <xf numFmtId="170" fontId="4" fillId="0" borderId="0" xfId="3" applyNumberFormat="1" applyFont="1" applyProtection="1"/>
    <xf numFmtId="170" fontId="4" fillId="4" borderId="1" xfId="4" quotePrefix="1" applyNumberFormat="1" applyFont="1" applyFill="1" applyBorder="1" applyAlignment="1" applyProtection="1">
      <alignment horizontal="left"/>
    </xf>
    <xf numFmtId="170" fontId="4" fillId="4" borderId="1" xfId="4" applyFont="1" applyFill="1" applyBorder="1"/>
    <xf numFmtId="170" fontId="10" fillId="4" borderId="1" xfId="4" applyFont="1" applyFill="1" applyBorder="1"/>
    <xf numFmtId="170" fontId="4" fillId="0" borderId="0" xfId="4" applyFont="1"/>
    <xf numFmtId="164" fontId="4" fillId="0" borderId="0" xfId="4" applyNumberFormat="1" applyFont="1"/>
    <xf numFmtId="170" fontId="4" fillId="4" borderId="0" xfId="4" applyFont="1" applyFill="1"/>
    <xf numFmtId="170" fontId="4" fillId="4" borderId="0" xfId="4" applyNumberFormat="1" applyFont="1" applyFill="1" applyAlignment="1" applyProtection="1">
      <alignment horizontal="left"/>
    </xf>
    <xf numFmtId="170" fontId="4" fillId="4" borderId="6" xfId="4" applyFont="1" applyFill="1" applyBorder="1"/>
    <xf numFmtId="49" fontId="4" fillId="4" borderId="6" xfId="4" applyNumberFormat="1" applyFont="1" applyFill="1" applyBorder="1" applyAlignment="1" applyProtection="1">
      <alignment horizontal="center"/>
    </xf>
    <xf numFmtId="170" fontId="10" fillId="4" borderId="6" xfId="4" applyFont="1" applyFill="1" applyBorder="1" applyAlignment="1">
      <alignment horizontal="centerContinuous"/>
    </xf>
    <xf numFmtId="164" fontId="4" fillId="0" borderId="0" xfId="4" applyNumberFormat="1" applyFont="1" applyAlignment="1" applyProtection="1">
      <alignment horizontal="right"/>
    </xf>
    <xf numFmtId="170" fontId="4" fillId="0" borderId="0" xfId="4" applyNumberFormat="1" applyFont="1" applyAlignment="1" applyProtection="1">
      <alignment horizontal="fill"/>
    </xf>
    <xf numFmtId="170" fontId="4" fillId="4" borderId="1" xfId="4" applyNumberFormat="1" applyFont="1" applyFill="1" applyBorder="1" applyAlignment="1" applyProtection="1">
      <alignment horizontal="left"/>
    </xf>
    <xf numFmtId="170" fontId="4" fillId="4" borderId="6" xfId="4" quotePrefix="1" applyNumberFormat="1" applyFont="1" applyFill="1" applyBorder="1" applyAlignment="1" applyProtection="1">
      <alignment horizontal="center"/>
    </xf>
    <xf numFmtId="170" fontId="10" fillId="4" borderId="6" xfId="4" applyNumberFormat="1" applyFont="1" applyFill="1" applyBorder="1" applyAlignment="1" applyProtection="1">
      <alignment horizontal="left"/>
    </xf>
    <xf numFmtId="170" fontId="4" fillId="4" borderId="1" xfId="4" quotePrefix="1" applyNumberFormat="1" applyFont="1" applyFill="1" applyBorder="1" applyAlignment="1" applyProtection="1">
      <alignment horizontal="center"/>
    </xf>
    <xf numFmtId="164" fontId="4" fillId="0" borderId="0" xfId="4" applyNumberFormat="1" applyFont="1" applyProtection="1"/>
    <xf numFmtId="170" fontId="4" fillId="0" borderId="0" xfId="4" applyNumberFormat="1" applyFont="1" applyAlignment="1" applyProtection="1">
      <alignment horizontal="left"/>
    </xf>
    <xf numFmtId="170" fontId="4" fillId="4" borderId="0" xfId="4" applyNumberFormat="1" applyFont="1" applyFill="1" applyBorder="1" applyAlignment="1" applyProtection="1">
      <alignment horizontal="left"/>
    </xf>
    <xf numFmtId="170" fontId="4" fillId="0" borderId="0" xfId="4" applyNumberFormat="1" applyFont="1" applyBorder="1" applyAlignment="1" applyProtection="1">
      <alignment horizontal="left"/>
    </xf>
    <xf numFmtId="170" fontId="10" fillId="0" borderId="0" xfId="4" applyFont="1" applyBorder="1"/>
    <xf numFmtId="170" fontId="4" fillId="0" borderId="0" xfId="4" applyFont="1" applyBorder="1"/>
    <xf numFmtId="164" fontId="4" fillId="0" borderId="0" xfId="4" applyNumberFormat="1" applyFont="1" applyBorder="1"/>
    <xf numFmtId="170" fontId="4" fillId="4" borderId="0" xfId="4" applyFont="1" applyFill="1" applyBorder="1"/>
    <xf numFmtId="170" fontId="10" fillId="0" borderId="0" xfId="4" applyFont="1"/>
    <xf numFmtId="2" fontId="4" fillId="3" borderId="0" xfId="5" applyNumberFormat="1" applyFont="1" applyFill="1" applyAlignment="1"/>
    <xf numFmtId="3" fontId="4" fillId="3" borderId="0" xfId="5" applyNumberFormat="1" applyFont="1" applyFill="1" applyAlignment="1"/>
    <xf numFmtId="170" fontId="4" fillId="0" borderId="0" xfId="4" applyNumberFormat="1" applyFont="1" applyProtection="1"/>
    <xf numFmtId="37" fontId="4" fillId="0" borderId="0" xfId="4" applyNumberFormat="1" applyFont="1" applyProtection="1"/>
    <xf numFmtId="170" fontId="4" fillId="0" borderId="0" xfId="4" applyFont="1" applyAlignment="1">
      <alignment horizontal="right"/>
    </xf>
    <xf numFmtId="170" fontId="4" fillId="3" borderId="0" xfId="4" quotePrefix="1" applyFont="1" applyFill="1" applyProtection="1"/>
    <xf numFmtId="170" fontId="4" fillId="0" borderId="0" xfId="4" quotePrefix="1" applyFont="1" applyAlignment="1">
      <alignment horizontal="right"/>
    </xf>
    <xf numFmtId="2" fontId="4" fillId="3" borderId="0" xfId="6" applyNumberFormat="1" applyFont="1" applyFill="1" applyAlignment="1"/>
    <xf numFmtId="3" fontId="4" fillId="3" borderId="0" xfId="6" quotePrefix="1" applyNumberFormat="1" applyFont="1" applyFill="1" applyAlignment="1">
      <alignment horizontal="right"/>
    </xf>
    <xf numFmtId="3" fontId="4" fillId="0" borderId="0" xfId="4" quotePrefix="1" applyNumberFormat="1" applyFont="1" applyAlignment="1">
      <alignment horizontal="right"/>
    </xf>
    <xf numFmtId="3" fontId="4" fillId="0" borderId="0" xfId="4" applyNumberFormat="1" applyFont="1"/>
    <xf numFmtId="3" fontId="10" fillId="0" borderId="0" xfId="4" applyNumberFormat="1" applyFont="1"/>
    <xf numFmtId="39" fontId="4" fillId="0" borderId="0" xfId="4" applyNumberFormat="1" applyFont="1" applyAlignment="1" applyProtection="1">
      <alignment horizontal="right"/>
    </xf>
    <xf numFmtId="170" fontId="4" fillId="0" borderId="0" xfId="4" quotePrefix="1" applyFont="1"/>
    <xf numFmtId="170" fontId="4" fillId="0" borderId="0" xfId="4" quotePrefix="1" applyFont="1" applyFill="1"/>
    <xf numFmtId="37" fontId="10" fillId="0" borderId="0" xfId="4" applyNumberFormat="1" applyFont="1" applyProtection="1"/>
    <xf numFmtId="37" fontId="4" fillId="0" borderId="0" xfId="4" applyNumberFormat="1" applyFont="1" applyAlignment="1" applyProtection="1">
      <alignment horizontal="right"/>
    </xf>
    <xf numFmtId="170" fontId="4" fillId="0" borderId="1" xfId="4" applyFont="1" applyBorder="1" applyAlignment="1" applyProtection="1">
      <alignment horizontal="right"/>
    </xf>
    <xf numFmtId="3" fontId="4" fillId="0" borderId="1" xfId="4" quotePrefix="1" applyNumberFormat="1" applyFont="1" applyBorder="1" applyAlignment="1">
      <alignment horizontal="right"/>
    </xf>
    <xf numFmtId="170" fontId="4" fillId="0" borderId="1" xfId="4" quotePrefix="1" applyFont="1" applyBorder="1"/>
    <xf numFmtId="37" fontId="4" fillId="0" borderId="0" xfId="4" applyNumberFormat="1" applyFont="1" applyAlignment="1" applyProtection="1">
      <alignment horizontal="left"/>
    </xf>
    <xf numFmtId="170" fontId="4" fillId="0" borderId="0" xfId="4" quotePrefix="1" applyFont="1" applyAlignment="1">
      <alignment horizontal="left"/>
    </xf>
    <xf numFmtId="170" fontId="5" fillId="0" borderId="0" xfId="4" quotePrefix="1" applyFont="1" applyAlignment="1">
      <alignment horizontal="left"/>
    </xf>
    <xf numFmtId="170" fontId="5" fillId="0" borderId="0" xfId="4" applyFont="1"/>
    <xf numFmtId="2" fontId="4" fillId="0" borderId="0" xfId="4" applyNumberFormat="1" applyFont="1" applyProtection="1"/>
    <xf numFmtId="164" fontId="10" fillId="0" borderId="0" xfId="4" applyNumberFormat="1" applyFont="1" applyProtection="1"/>
    <xf numFmtId="3" fontId="11" fillId="0" borderId="0" xfId="4" applyNumberFormat="1" applyFont="1"/>
    <xf numFmtId="170" fontId="11" fillId="0" borderId="0" xfId="4" applyFont="1"/>
    <xf numFmtId="49" fontId="4" fillId="4" borderId="6" xfId="4" applyNumberFormat="1" applyFont="1" applyFill="1" applyBorder="1" applyAlignment="1" applyProtection="1">
      <alignment horizontal="centerContinuous"/>
    </xf>
    <xf numFmtId="170" fontId="4" fillId="4" borderId="6" xfId="4" applyFont="1" applyFill="1" applyBorder="1" applyAlignment="1">
      <alignment horizontal="centerContinuous"/>
    </xf>
    <xf numFmtId="49" fontId="4" fillId="4" borderId="6" xfId="4" applyNumberFormat="1" applyFont="1" applyFill="1" applyBorder="1" applyAlignment="1" applyProtection="1">
      <alignment horizontal="left"/>
    </xf>
    <xf numFmtId="170" fontId="12" fillId="4" borderId="6" xfId="4" applyFont="1" applyFill="1" applyBorder="1"/>
    <xf numFmtId="49" fontId="4" fillId="4" borderId="1" xfId="4" applyNumberFormat="1" applyFont="1" applyFill="1" applyBorder="1" applyAlignment="1" applyProtection="1">
      <alignment horizontal="centerContinuous"/>
    </xf>
    <xf numFmtId="49" fontId="4" fillId="4" borderId="1" xfId="4" quotePrefix="1" applyNumberFormat="1" applyFont="1" applyFill="1" applyBorder="1" applyAlignment="1" applyProtection="1">
      <alignment horizontal="center"/>
    </xf>
    <xf numFmtId="170" fontId="4" fillId="4" borderId="1" xfId="4" applyFont="1" applyFill="1" applyBorder="1" applyAlignment="1">
      <alignment horizontal="centerContinuous"/>
    </xf>
    <xf numFmtId="170" fontId="4" fillId="4" borderId="0" xfId="4" applyFont="1" applyFill="1" applyBorder="1" applyAlignment="1">
      <alignment horizontal="centerContinuous"/>
    </xf>
    <xf numFmtId="170" fontId="4" fillId="4" borderId="1" xfId="4" applyNumberFormat="1" applyFont="1" applyFill="1" applyBorder="1" applyAlignment="1" applyProtection="1">
      <alignment horizontal="right"/>
    </xf>
    <xf numFmtId="166" fontId="4" fillId="0" borderId="0" xfId="1" applyNumberFormat="1" applyFont="1"/>
    <xf numFmtId="2" fontId="4" fillId="3" borderId="0" xfId="7" applyNumberFormat="1" applyFont="1" applyFill="1" applyAlignment="1"/>
    <xf numFmtId="170" fontId="4" fillId="3" borderId="0" xfId="4" quotePrefix="1" applyFont="1" applyFill="1"/>
    <xf numFmtId="3" fontId="4" fillId="3" borderId="0" xfId="7" applyNumberFormat="1" applyFont="1" applyFill="1" applyAlignment="1"/>
    <xf numFmtId="3" fontId="4" fillId="0" borderId="0" xfId="4" applyNumberFormat="1" applyFont="1" applyAlignment="1">
      <alignment horizontal="right"/>
    </xf>
    <xf numFmtId="170" fontId="4" fillId="3" borderId="0" xfId="4" quotePrefix="1" applyFont="1" applyFill="1" applyAlignment="1">
      <alignment horizontal="right"/>
    </xf>
    <xf numFmtId="3" fontId="4" fillId="0" borderId="0" xfId="5" quotePrefix="1" applyNumberFormat="1" applyFont="1" applyAlignment="1">
      <alignment horizontal="right"/>
    </xf>
    <xf numFmtId="170" fontId="4" fillId="0" borderId="1" xfId="4" applyFont="1" applyBorder="1"/>
    <xf numFmtId="3" fontId="4" fillId="0" borderId="1" xfId="4" applyNumberFormat="1" applyFont="1" applyBorder="1"/>
    <xf numFmtId="37" fontId="4" fillId="0" borderId="1" xfId="4" applyNumberFormat="1" applyFont="1" applyBorder="1" applyProtection="1"/>
    <xf numFmtId="170" fontId="4" fillId="0" borderId="1" xfId="4" applyNumberFormat="1" applyFont="1" applyBorder="1" applyProtection="1"/>
    <xf numFmtId="2" fontId="4" fillId="0" borderId="0" xfId="4" applyNumberFormat="1" applyFont="1" applyAlignment="1">
      <alignment horizontal="right"/>
    </xf>
    <xf numFmtId="170" fontId="4" fillId="0" borderId="0" xfId="4" applyFont="1" applyBorder="1" applyAlignment="1">
      <alignment horizontal="right"/>
    </xf>
    <xf numFmtId="39" fontId="4" fillId="0" borderId="0" xfId="4" applyNumberFormat="1" applyFont="1" applyBorder="1" applyProtection="1"/>
    <xf numFmtId="37" fontId="4" fillId="0" borderId="0" xfId="4" applyNumberFormat="1" applyFont="1" applyBorder="1" applyProtection="1"/>
    <xf numFmtId="2" fontId="4" fillId="0" borderId="0" xfId="4" quotePrefix="1" applyNumberFormat="1" applyFont="1" applyFill="1" applyBorder="1" applyAlignment="1" applyProtection="1">
      <alignment horizontal="right"/>
    </xf>
    <xf numFmtId="170" fontId="4" fillId="0" borderId="0" xfId="4" applyFont="1" applyFill="1" applyBorder="1" applyAlignment="1">
      <alignment horizontal="right"/>
    </xf>
    <xf numFmtId="170" fontId="4" fillId="0" borderId="0" xfId="4" applyFont="1" applyFill="1" applyBorder="1"/>
    <xf numFmtId="170" fontId="4" fillId="0" borderId="0" xfId="4" applyFont="1" applyFill="1" applyBorder="1" applyAlignment="1">
      <alignment horizontal="left"/>
    </xf>
    <xf numFmtId="39" fontId="4" fillId="0" borderId="0" xfId="4" applyNumberFormat="1" applyFont="1" applyFill="1" applyBorder="1" applyProtection="1"/>
    <xf numFmtId="37" fontId="4" fillId="0" borderId="0" xfId="4" applyNumberFormat="1" applyFont="1" applyFill="1" applyBorder="1" applyProtection="1"/>
    <xf numFmtId="170" fontId="4" fillId="0" borderId="0" xfId="4" applyNumberFormat="1" applyFont="1" applyFill="1" applyBorder="1" applyAlignment="1" applyProtection="1">
      <alignment horizontal="left"/>
    </xf>
    <xf numFmtId="37" fontId="4" fillId="0" borderId="1" xfId="4" quotePrefix="1" applyNumberFormat="1" applyFont="1" applyBorder="1" applyAlignment="1" applyProtection="1">
      <alignment horizontal="right"/>
    </xf>
    <xf numFmtId="170" fontId="4" fillId="0" borderId="0" xfId="4" quotePrefix="1" applyFont="1" applyAlignment="1" applyProtection="1">
      <alignment horizontal="left"/>
    </xf>
    <xf numFmtId="170" fontId="4" fillId="0" borderId="0" xfId="4" applyFont="1" applyProtection="1"/>
    <xf numFmtId="167" fontId="4" fillId="0" borderId="0" xfId="4" applyNumberFormat="1" applyFont="1"/>
    <xf numFmtId="170" fontId="4" fillId="0" borderId="0" xfId="4" applyFont="1" applyAlignment="1">
      <alignment horizontal="left"/>
    </xf>
    <xf numFmtId="170" fontId="4" fillId="4" borderId="1" xfId="4" quotePrefix="1" applyFont="1" applyFill="1" applyBorder="1" applyAlignment="1" applyProtection="1">
      <alignment horizontal="left"/>
    </xf>
    <xf numFmtId="170" fontId="4" fillId="0" borderId="0" xfId="4" applyFont="1" applyBorder="1" applyAlignment="1" applyProtection="1">
      <alignment horizontal="left"/>
    </xf>
    <xf numFmtId="170" fontId="14" fillId="4" borderId="0" xfId="4" applyFont="1" applyFill="1"/>
    <xf numFmtId="170" fontId="4" fillId="0" borderId="0" xfId="4" applyFont="1" applyBorder="1" applyAlignment="1">
      <alignment horizontal="center"/>
    </xf>
    <xf numFmtId="170" fontId="14" fillId="0" borderId="0" xfId="4" applyFont="1" applyBorder="1"/>
    <xf numFmtId="170" fontId="3" fillId="0" borderId="0" xfId="4" applyFont="1" applyBorder="1" applyAlignment="1">
      <alignment horizontal="center"/>
    </xf>
    <xf numFmtId="170" fontId="8" fillId="0" borderId="0" xfId="4" applyBorder="1"/>
    <xf numFmtId="170" fontId="4" fillId="0" borderId="0" xfId="4" quotePrefix="1" applyFont="1" applyBorder="1" applyAlignment="1" applyProtection="1">
      <alignment horizontal="left"/>
    </xf>
    <xf numFmtId="170" fontId="8" fillId="0" borderId="0" xfId="4"/>
    <xf numFmtId="170" fontId="11" fillId="0" borderId="0" xfId="4" applyFont="1" applyBorder="1" applyAlignment="1">
      <alignment horizontal="center"/>
    </xf>
    <xf numFmtId="170" fontId="11" fillId="0" borderId="0" xfId="4" applyFont="1" applyBorder="1"/>
    <xf numFmtId="170" fontId="11" fillId="0" borderId="0" xfId="4" quotePrefix="1" applyFont="1" applyBorder="1" applyAlignment="1" applyProtection="1">
      <alignment horizontal="left"/>
    </xf>
    <xf numFmtId="170" fontId="4" fillId="4" borderId="1" xfId="4" applyFont="1" applyFill="1" applyBorder="1" applyAlignment="1" applyProtection="1">
      <alignment horizontal="left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applyFont="1" applyBorder="1" applyAlignment="1" applyProtection="1">
      <alignment horizontal="center"/>
    </xf>
    <xf numFmtId="170" fontId="4" fillId="4" borderId="2" xfId="4" applyFont="1" applyFill="1" applyBorder="1"/>
    <xf numFmtId="0" fontId="4" fillId="4" borderId="3" xfId="4" quotePrefix="1" applyNumberFormat="1" applyFont="1" applyFill="1" applyBorder="1"/>
    <xf numFmtId="170" fontId="4" fillId="0" borderId="0" xfId="4" quotePrefix="1" applyFont="1" applyAlignment="1">
      <alignment horizontal="center"/>
    </xf>
    <xf numFmtId="170" fontId="4" fillId="4" borderId="3" xfId="4" applyFont="1" applyFill="1" applyBorder="1" applyAlignment="1" applyProtection="1">
      <alignment horizontal="left"/>
    </xf>
    <xf numFmtId="2" fontId="4" fillId="3" borderId="0" xfId="7" applyNumberFormat="1" applyFont="1" applyFill="1" applyAlignment="1">
      <alignment horizontal="right"/>
    </xf>
    <xf numFmtId="170" fontId="4" fillId="0" borderId="0" xfId="4" applyFont="1" applyAlignment="1" applyProtection="1">
      <alignment horizontal="left"/>
    </xf>
    <xf numFmtId="2" fontId="4" fillId="3" borderId="0" xfId="7" applyNumberFormat="1" applyFont="1" applyFill="1" applyBorder="1" applyAlignment="1"/>
    <xf numFmtId="170" fontId="4" fillId="0" borderId="0" xfId="4" applyFont="1" applyBorder="1" applyProtection="1"/>
    <xf numFmtId="170" fontId="4" fillId="4" borderId="3" xfId="4" quotePrefix="1" applyFont="1" applyFill="1" applyBorder="1" applyAlignment="1" applyProtection="1">
      <alignment horizontal="left"/>
    </xf>
    <xf numFmtId="170" fontId="4" fillId="0" borderId="0" xfId="4" applyNumberFormat="1" applyFont="1" applyBorder="1" applyProtection="1"/>
    <xf numFmtId="170" fontId="4" fillId="0" borderId="0" xfId="4" applyFont="1" applyFill="1"/>
    <xf numFmtId="170" fontId="4" fillId="0" borderId="0" xfId="4" quotePrefix="1" applyFont="1" applyFill="1" applyAlignment="1" applyProtection="1">
      <alignment horizontal="left"/>
    </xf>
    <xf numFmtId="170" fontId="4" fillId="4" borderId="3" xfId="4" applyFont="1" applyFill="1" applyBorder="1"/>
    <xf numFmtId="170" fontId="4" fillId="0" borderId="0" xfId="4" quotePrefix="1" applyFont="1" applyBorder="1" applyAlignment="1" applyProtection="1">
      <alignment horizontal="right"/>
    </xf>
    <xf numFmtId="170" fontId="4" fillId="4" borderId="4" xfId="4" applyFont="1" applyFill="1" applyBorder="1" applyAlignment="1" applyProtection="1">
      <alignment horizontal="left"/>
    </xf>
    <xf numFmtId="170" fontId="4" fillId="0" borderId="1" xfId="4" applyFont="1" applyBorder="1" applyProtection="1"/>
    <xf numFmtId="170" fontId="10" fillId="0" borderId="0" xfId="4" applyFont="1" applyBorder="1" applyAlignment="1" applyProtection="1">
      <alignment horizontal="left"/>
    </xf>
    <xf numFmtId="170" fontId="5" fillId="0" borderId="0" xfId="4" applyFont="1" applyBorder="1"/>
    <xf numFmtId="170" fontId="15" fillId="0" borderId="0" xfId="4" applyFont="1"/>
    <xf numFmtId="170" fontId="5" fillId="0" borderId="0" xfId="4" quotePrefix="1" applyFont="1" applyAlignment="1" applyProtection="1">
      <alignment horizontal="left"/>
    </xf>
    <xf numFmtId="170" fontId="4" fillId="4" borderId="0" xfId="4" applyFont="1" applyFill="1" applyAlignment="1" applyProtection="1">
      <alignment horizontal="left"/>
    </xf>
    <xf numFmtId="170" fontId="8" fillId="4" borderId="0" xfId="4" applyFill="1"/>
    <xf numFmtId="170" fontId="3" fillId="4" borderId="0" xfId="4" applyFont="1" applyFill="1" applyAlignment="1">
      <alignment horizontal="center"/>
    </xf>
    <xf numFmtId="170" fontId="4" fillId="4" borderId="1" xfId="4" applyFont="1" applyFill="1" applyBorder="1" applyAlignment="1" applyProtection="1">
      <alignment horizontal="center"/>
    </xf>
    <xf numFmtId="170" fontId="4" fillId="0" borderId="0" xfId="4" quotePrefix="1" applyFont="1" applyBorder="1" applyAlignment="1" applyProtection="1"/>
    <xf numFmtId="170" fontId="4" fillId="0" borderId="1" xfId="4" applyFont="1" applyBorder="1" applyAlignment="1" applyProtection="1">
      <alignment horizontal="left"/>
    </xf>
    <xf numFmtId="170" fontId="10" fillId="0" borderId="0" xfId="4" quotePrefix="1" applyFont="1" applyAlignment="1" applyProtection="1">
      <alignment horizontal="left"/>
    </xf>
    <xf numFmtId="170" fontId="4" fillId="3" borderId="0" xfId="4" applyFont="1" applyFill="1"/>
    <xf numFmtId="170" fontId="4" fillId="3" borderId="0" xfId="4" applyFont="1" applyFill="1" applyBorder="1"/>
    <xf numFmtId="170" fontId="4" fillId="3" borderId="0" xfId="4" applyFont="1" applyFill="1" applyBorder="1" applyAlignment="1" applyProtection="1">
      <alignment horizontal="left"/>
    </xf>
    <xf numFmtId="170" fontId="15" fillId="0" borderId="0" xfId="4" quotePrefix="1" applyFont="1" applyAlignment="1" applyProtection="1">
      <alignment horizontal="left"/>
    </xf>
    <xf numFmtId="37" fontId="4" fillId="4" borderId="1" xfId="9" quotePrefix="1" applyFont="1" applyFill="1" applyBorder="1" applyAlignment="1" applyProtection="1">
      <alignment horizontal="left"/>
    </xf>
    <xf numFmtId="37" fontId="4" fillId="4" borderId="1" xfId="9" applyFont="1" applyFill="1" applyBorder="1"/>
    <xf numFmtId="171" fontId="4" fillId="4" borderId="1" xfId="9" applyNumberFormat="1" applyFont="1" applyFill="1" applyBorder="1" applyAlignment="1">
      <alignment horizontal="right"/>
    </xf>
    <xf numFmtId="171" fontId="4" fillId="4" borderId="1" xfId="9" quotePrefix="1" applyNumberFormat="1" applyFont="1" applyFill="1" applyBorder="1" applyAlignment="1" applyProtection="1">
      <alignment horizontal="right"/>
    </xf>
    <xf numFmtId="171" fontId="4" fillId="4" borderId="1" xfId="9" quotePrefix="1" applyNumberFormat="1" applyFont="1" applyFill="1" applyBorder="1" applyAlignment="1" applyProtection="1">
      <alignment horizontal="left"/>
    </xf>
    <xf numFmtId="37" fontId="4" fillId="0" borderId="1" xfId="9" applyFont="1" applyBorder="1"/>
    <xf numFmtId="37" fontId="4" fillId="0" borderId="1" xfId="9" applyFont="1" applyBorder="1" applyAlignment="1" applyProtection="1">
      <alignment horizontal="left"/>
    </xf>
    <xf numFmtId="37" fontId="4" fillId="4" borderId="0" xfId="9" quotePrefix="1" applyFont="1" applyFill="1" applyBorder="1" applyAlignment="1" applyProtection="1">
      <alignment horizontal="left"/>
    </xf>
    <xf numFmtId="37" fontId="4" fillId="4" borderId="0" xfId="9" applyFont="1" applyFill="1" applyBorder="1"/>
    <xf numFmtId="171" fontId="4" fillId="4" borderId="0" xfId="9" quotePrefix="1" applyNumberFormat="1" applyFont="1" applyFill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left"/>
    </xf>
    <xf numFmtId="37" fontId="4" fillId="0" borderId="0" xfId="9" applyFont="1"/>
    <xf numFmtId="37" fontId="4" fillId="0" borderId="0" xfId="9" applyFont="1" applyAlignment="1" applyProtection="1">
      <alignment horizontal="left"/>
    </xf>
    <xf numFmtId="37" fontId="4" fillId="4" borderId="0" xfId="9" applyFont="1" applyFill="1" applyAlignment="1" applyProtection="1">
      <alignment horizontal="center"/>
    </xf>
    <xf numFmtId="37" fontId="4" fillId="4" borderId="0" xfId="9" quotePrefix="1" applyFont="1" applyFill="1" applyBorder="1" applyAlignment="1">
      <alignment horizontal="right"/>
    </xf>
    <xf numFmtId="37" fontId="4" fillId="4" borderId="0" xfId="9" quotePrefix="1" applyFont="1" applyFill="1" applyAlignment="1" applyProtection="1">
      <alignment horizontal="right"/>
    </xf>
    <xf numFmtId="37" fontId="4" fillId="0" borderId="0" xfId="9" applyFont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right"/>
    </xf>
    <xf numFmtId="37" fontId="4" fillId="4" borderId="1" xfId="9" applyFont="1" applyFill="1" applyBorder="1" applyAlignment="1" applyProtection="1">
      <alignment horizontal="center"/>
    </xf>
    <xf numFmtId="172" fontId="4" fillId="4" borderId="1" xfId="9" applyNumberFormat="1" applyFont="1" applyFill="1" applyBorder="1" applyAlignment="1" applyProtection="1">
      <alignment horizontal="right"/>
    </xf>
    <xf numFmtId="37" fontId="4" fillId="4" borderId="2" xfId="9" applyFont="1" applyFill="1" applyBorder="1" applyAlignment="1" applyProtection="1">
      <alignment horizontal="center"/>
    </xf>
    <xf numFmtId="37" fontId="4" fillId="0" borderId="0" xfId="9" applyFont="1" applyFill="1" applyAlignment="1" applyProtection="1">
      <alignment horizontal="left"/>
    </xf>
    <xf numFmtId="171" fontId="4" fillId="0" borderId="0" xfId="9" applyNumberFormat="1" applyFont="1" applyAlignment="1" applyProtection="1">
      <alignment horizontal="right"/>
    </xf>
    <xf numFmtId="37" fontId="4" fillId="4" borderId="3" xfId="9" applyFont="1" applyFill="1" applyBorder="1" applyAlignment="1" applyProtection="1">
      <alignment horizontal="left"/>
    </xf>
    <xf numFmtId="171" fontId="4" fillId="0" borderId="0" xfId="9" quotePrefix="1" applyNumberFormat="1" applyFont="1" applyAlignment="1" applyProtection="1">
      <alignment horizontal="right"/>
    </xf>
    <xf numFmtId="37" fontId="4" fillId="4" borderId="3" xfId="9" applyFont="1" applyFill="1" applyBorder="1"/>
    <xf numFmtId="37" fontId="4" fillId="0" borderId="0" xfId="9" applyFont="1" applyFill="1"/>
    <xf numFmtId="171" fontId="4" fillId="0" borderId="0" xfId="9" applyNumberFormat="1" applyFont="1" applyAlignment="1">
      <alignment horizontal="right"/>
    </xf>
    <xf numFmtId="37" fontId="4" fillId="0" borderId="0" xfId="9" applyFont="1" applyProtection="1"/>
    <xf numFmtId="37" fontId="9" fillId="4" borderId="3" xfId="9" applyFont="1" applyFill="1" applyBorder="1" applyAlignment="1" applyProtection="1">
      <alignment horizontal="left"/>
    </xf>
    <xf numFmtId="171" fontId="4" fillId="0" borderId="0" xfId="9" applyNumberFormat="1" applyFont="1"/>
    <xf numFmtId="171" fontId="4" fillId="0" borderId="0" xfId="10" applyNumberFormat="1" applyFont="1" applyAlignment="1" applyProtection="1"/>
    <xf numFmtId="167" fontId="4" fillId="0" borderId="0" xfId="9" applyNumberFormat="1" applyFont="1" applyAlignment="1">
      <alignment horizontal="right"/>
    </xf>
    <xf numFmtId="167" fontId="4" fillId="0" borderId="0" xfId="9" applyNumberFormat="1" applyFont="1" applyAlignment="1" applyProtection="1">
      <alignment horizontal="right"/>
    </xf>
    <xf numFmtId="37" fontId="9" fillId="4" borderId="4" xfId="9" applyFont="1" applyFill="1" applyBorder="1" applyAlignment="1" applyProtection="1">
      <alignment horizontal="left"/>
    </xf>
    <xf numFmtId="171" fontId="4" fillId="0" borderId="1" xfId="9" applyNumberFormat="1" applyFont="1" applyBorder="1"/>
    <xf numFmtId="171" fontId="4" fillId="0" borderId="1" xfId="9" applyNumberFormat="1" applyFont="1" applyBorder="1" applyAlignment="1" applyProtection="1">
      <alignment horizontal="right"/>
    </xf>
    <xf numFmtId="37" fontId="4" fillId="0" borderId="1" xfId="9" applyFont="1" applyBorder="1" applyAlignment="1" applyProtection="1">
      <alignment horizontal="fill"/>
    </xf>
    <xf numFmtId="37" fontId="17" fillId="0" borderId="0" xfId="9" quotePrefix="1" applyFont="1" applyFill="1" applyAlignment="1" applyProtection="1">
      <alignment horizontal="left"/>
    </xf>
    <xf numFmtId="171" fontId="17" fillId="0" borderId="0" xfId="9" quotePrefix="1" applyNumberFormat="1" applyFont="1" applyFill="1" applyAlignment="1" applyProtection="1">
      <alignment horizontal="right"/>
    </xf>
    <xf numFmtId="171" fontId="17" fillId="0" borderId="0" xfId="9" quotePrefix="1" applyNumberFormat="1" applyFont="1" applyFill="1" applyAlignment="1" applyProtection="1">
      <alignment horizontal="left"/>
    </xf>
    <xf numFmtId="37" fontId="4" fillId="0" borderId="0" xfId="9" applyFont="1" applyAlignment="1" applyProtection="1">
      <alignment horizontal="fill"/>
    </xf>
    <xf numFmtId="37" fontId="17" fillId="0" borderId="0" xfId="9" applyFont="1" applyFill="1" applyAlignment="1" applyProtection="1">
      <alignment horizontal="left"/>
    </xf>
    <xf numFmtId="171" fontId="17" fillId="0" borderId="0" xfId="9" applyNumberFormat="1" applyFont="1" applyFill="1" applyAlignment="1" applyProtection="1">
      <alignment horizontal="right"/>
    </xf>
    <xf numFmtId="171" fontId="17" fillId="0" borderId="0" xfId="9" applyNumberFormat="1" applyFont="1" applyFill="1" applyAlignment="1" applyProtection="1">
      <alignment horizontal="left"/>
    </xf>
    <xf numFmtId="37" fontId="17" fillId="0" borderId="0" xfId="9" applyFont="1" applyFill="1"/>
    <xf numFmtId="171" fontId="17" fillId="0" borderId="0" xfId="9" applyNumberFormat="1" applyFont="1" applyFill="1" applyAlignment="1">
      <alignment horizontal="right"/>
    </xf>
    <xf numFmtId="171" fontId="17" fillId="0" borderId="0" xfId="9" applyNumberFormat="1" applyFont="1" applyFill="1"/>
    <xf numFmtId="37" fontId="18" fillId="0" borderId="0" xfId="9" quotePrefix="1" applyFont="1" applyFill="1" applyAlignment="1" applyProtection="1">
      <alignment horizontal="left"/>
    </xf>
    <xf numFmtId="171" fontId="18" fillId="0" borderId="0" xfId="9" quotePrefix="1" applyNumberFormat="1" applyFont="1" applyFill="1" applyAlignment="1" applyProtection="1">
      <alignment horizontal="right"/>
    </xf>
    <xf numFmtId="171" fontId="18" fillId="0" borderId="0" xfId="9" quotePrefix="1" applyNumberFormat="1" applyFont="1" applyFill="1" applyAlignment="1" applyProtection="1">
      <alignment horizontal="left"/>
    </xf>
    <xf numFmtId="37" fontId="4" fillId="0" borderId="0" xfId="9" quotePrefix="1" applyFont="1"/>
    <xf numFmtId="171" fontId="4" fillId="0" borderId="0" xfId="9" quotePrefix="1" applyNumberFormat="1" applyFont="1" applyAlignment="1">
      <alignment horizontal="right"/>
    </xf>
    <xf numFmtId="171" fontId="4" fillId="0" borderId="0" xfId="9" quotePrefix="1" applyNumberFormat="1" applyFont="1"/>
    <xf numFmtId="164" fontId="4" fillId="0" borderId="0" xfId="9" applyNumberFormat="1" applyFont="1" applyProtection="1"/>
    <xf numFmtId="37" fontId="4" fillId="0" borderId="0" xfId="9" applyFont="1" applyFill="1" applyProtection="1"/>
    <xf numFmtId="171" fontId="4" fillId="0" borderId="0" xfId="9" applyNumberFormat="1" applyFont="1" applyProtection="1"/>
    <xf numFmtId="164" fontId="4" fillId="0" borderId="0" xfId="9" applyNumberFormat="1" applyFont="1" applyFill="1" applyProtection="1"/>
    <xf numFmtId="171" fontId="4" fillId="4" borderId="0" xfId="9" applyNumberFormat="1" applyFont="1" applyFill="1" applyBorder="1" applyAlignment="1">
      <alignment horizontal="right"/>
    </xf>
    <xf numFmtId="37" fontId="4" fillId="0" borderId="0" xfId="9" applyFont="1" applyFill="1" applyBorder="1"/>
    <xf numFmtId="37" fontId="4" fillId="4" borderId="0" xfId="9" applyFont="1" applyFill="1" applyAlignment="1" applyProtection="1">
      <alignment horizontal="left"/>
    </xf>
    <xf numFmtId="37" fontId="4" fillId="4" borderId="0" xfId="9" quotePrefix="1" applyFont="1" applyFill="1" applyAlignment="1" applyProtection="1">
      <alignment horizontal="center"/>
    </xf>
    <xf numFmtId="37" fontId="4" fillId="0" borderId="0" xfId="9" quotePrefix="1" applyFont="1" applyFill="1" applyAlignment="1" applyProtection="1">
      <alignment horizontal="center"/>
    </xf>
    <xf numFmtId="37" fontId="4" fillId="0" borderId="0" xfId="9" applyFont="1" applyFill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center"/>
    </xf>
    <xf numFmtId="37" fontId="4" fillId="4" borderId="1" xfId="9" applyFont="1" applyFill="1" applyBorder="1" applyAlignment="1" applyProtection="1">
      <alignment horizontal="left"/>
    </xf>
    <xf numFmtId="172" fontId="4" fillId="4" borderId="1" xfId="9" applyNumberFormat="1" applyFont="1" applyFill="1" applyBorder="1" applyAlignment="1" applyProtection="1">
      <alignment horizontal="center"/>
    </xf>
    <xf numFmtId="37" fontId="4" fillId="4" borderId="2" xfId="9" applyFont="1" applyFill="1" applyBorder="1" applyAlignment="1" applyProtection="1">
      <alignment horizontal="left"/>
    </xf>
    <xf numFmtId="37" fontId="4" fillId="4" borderId="0" xfId="9" applyFont="1" applyFill="1"/>
    <xf numFmtId="171" fontId="4" fillId="0" borderId="0" xfId="9" applyNumberFormat="1" applyFont="1" applyFill="1"/>
    <xf numFmtId="0" fontId="9" fillId="4" borderId="0" xfId="9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/>
    <xf numFmtId="0" fontId="4" fillId="4" borderId="0" xfId="9" quotePrefix="1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>
      <protection locked="0"/>
    </xf>
    <xf numFmtId="0" fontId="4" fillId="4" borderId="0" xfId="9" applyNumberFormat="1" applyFont="1" applyFill="1" applyAlignment="1" applyProtection="1">
      <alignment horizontal="left"/>
    </xf>
    <xf numFmtId="0" fontId="9" fillId="4" borderId="0" xfId="9" quotePrefix="1" applyNumberFormat="1" applyFont="1" applyFill="1" applyAlignment="1" applyProtection="1">
      <alignment horizontal="left"/>
    </xf>
    <xf numFmtId="171" fontId="4" fillId="0" borderId="0" xfId="10" applyNumberFormat="1" applyFont="1" applyFill="1" applyAlignment="1" applyProtection="1"/>
    <xf numFmtId="171" fontId="4" fillId="0" borderId="0" xfId="10" applyNumberFormat="1" applyFont="1" applyAlignment="1" applyProtection="1">
      <alignment vertical="center"/>
    </xf>
    <xf numFmtId="37" fontId="4" fillId="0" borderId="0" xfId="9" applyFont="1" applyAlignment="1">
      <alignment vertical="center"/>
    </xf>
    <xf numFmtId="0" fontId="4" fillId="4" borderId="0" xfId="9" applyNumberFormat="1" applyFont="1" applyFill="1"/>
    <xf numFmtId="171" fontId="4" fillId="0" borderId="0" xfId="11" applyNumberFormat="1" applyFont="1" applyFill="1" applyBorder="1" applyAlignment="1" applyProtection="1">
      <alignment horizontal="right" vertical="center"/>
      <protection locked="0"/>
    </xf>
    <xf numFmtId="37" fontId="4" fillId="0" borderId="0" xfId="9" applyFont="1" applyFill="1" applyBorder="1" applyAlignment="1" applyProtection="1">
      <alignment horizontal="fill"/>
    </xf>
    <xf numFmtId="0" fontId="4" fillId="4" borderId="0" xfId="9" applyNumberFormat="1" applyFont="1" applyFill="1" applyBorder="1" applyAlignment="1" applyProtection="1">
      <alignment horizontal="left"/>
    </xf>
    <xf numFmtId="171" fontId="4" fillId="0" borderId="0" xfId="11" applyNumberFormat="1" applyFont="1" applyFill="1" applyBorder="1" applyAlignment="1" applyProtection="1">
      <alignment horizontal="right" vertical="center"/>
    </xf>
    <xf numFmtId="171" fontId="3" fillId="0" borderId="0" xfId="10" applyNumberFormat="1" applyFont="1" applyFill="1" applyBorder="1" applyAlignment="1" applyProtection="1">
      <alignment horizontal="right" vertical="center"/>
    </xf>
    <xf numFmtId="37" fontId="4" fillId="0" borderId="0" xfId="9" applyFont="1" applyFill="1" applyAlignment="1" applyProtection="1">
      <alignment horizontal="fill"/>
    </xf>
    <xf numFmtId="0" fontId="9" fillId="4" borderId="0" xfId="9" applyNumberFormat="1" applyFont="1" applyFill="1" applyBorder="1" applyAlignment="1" applyProtection="1">
      <alignment horizontal="left"/>
    </xf>
    <xf numFmtId="171" fontId="4" fillId="0" borderId="0" xfId="9" applyNumberFormat="1" applyFont="1" applyFill="1" applyBorder="1"/>
    <xf numFmtId="37" fontId="4" fillId="0" borderId="0" xfId="9" applyFont="1" applyFill="1" applyBorder="1" applyAlignment="1" applyProtection="1">
      <alignment horizontal="left"/>
    </xf>
    <xf numFmtId="37" fontId="4" fillId="0" borderId="0" xfId="9" quotePrefix="1" applyFont="1" applyFill="1"/>
    <xf numFmtId="37" fontId="5" fillId="0" borderId="0" xfId="9" quotePrefix="1" applyFont="1" applyFill="1" applyAlignment="1" applyProtection="1">
      <alignment horizontal="left"/>
    </xf>
    <xf numFmtId="173" fontId="4" fillId="0" borderId="0" xfId="12" applyFont="1"/>
    <xf numFmtId="173" fontId="4" fillId="0" borderId="0" xfId="12" applyFont="1" applyAlignment="1">
      <alignment horizontal="center"/>
    </xf>
    <xf numFmtId="3" fontId="4" fillId="0" borderId="0" xfId="12" applyNumberFormat="1" applyFont="1" applyFill="1"/>
    <xf numFmtId="173" fontId="4" fillId="0" borderId="0" xfId="12" applyFont="1" applyProtection="1"/>
    <xf numFmtId="173" fontId="4" fillId="0" borderId="0" xfId="12" applyFont="1" applyAlignment="1" applyProtection="1">
      <alignment horizontal="center"/>
    </xf>
    <xf numFmtId="3" fontId="4" fillId="0" borderId="0" xfId="12" applyNumberFormat="1" applyFont="1" applyFill="1" applyProtection="1"/>
    <xf numFmtId="173" fontId="4" fillId="0" borderId="0" xfId="12" applyFont="1" applyAlignment="1" applyProtection="1">
      <alignment horizontal="left"/>
    </xf>
    <xf numFmtId="3" fontId="4" fillId="0" borderId="0" xfId="12" applyNumberFormat="1" applyFont="1" applyFill="1" applyAlignment="1" applyProtection="1">
      <alignment horizontal="left"/>
    </xf>
    <xf numFmtId="3" fontId="4" fillId="0" borderId="0" xfId="12" applyNumberFormat="1" applyFont="1" applyFill="1" applyAlignment="1" applyProtection="1">
      <alignment horizontal="center"/>
    </xf>
    <xf numFmtId="173" fontId="4" fillId="0" borderId="0" xfId="12" applyFont="1" applyAlignment="1" applyProtection="1">
      <alignment horizontal="right"/>
    </xf>
    <xf numFmtId="3" fontId="4" fillId="0" borderId="0" xfId="12" applyNumberFormat="1" applyFont="1" applyFill="1" applyAlignment="1" applyProtection="1">
      <alignment horizontal="right"/>
    </xf>
    <xf numFmtId="173" fontId="4" fillId="0" borderId="0" xfId="12" applyNumberFormat="1" applyFont="1" applyProtection="1"/>
    <xf numFmtId="173" fontId="4" fillId="0" borderId="0" xfId="12" applyNumberFormat="1" applyFont="1" applyAlignment="1" applyProtection="1">
      <alignment horizontal="center"/>
    </xf>
    <xf numFmtId="173" fontId="5" fillId="0" borderId="0" xfId="12" applyFont="1"/>
    <xf numFmtId="173" fontId="5" fillId="0" borderId="0" xfId="12" applyFont="1" applyAlignment="1" applyProtection="1">
      <alignment horizontal="left"/>
    </xf>
    <xf numFmtId="173" fontId="4" fillId="0" borderId="0" xfId="12" applyFont="1" applyFill="1" applyBorder="1"/>
    <xf numFmtId="1" fontId="6" fillId="0" borderId="0" xfId="10" applyNumberFormat="1" applyFont="1" applyFill="1" applyBorder="1" applyAlignment="1" applyProtection="1">
      <alignment horizontal="center"/>
    </xf>
    <xf numFmtId="1" fontId="6" fillId="0" borderId="0" xfId="10" quotePrefix="1" applyNumberFormat="1" applyFont="1" applyFill="1" applyBorder="1" applyAlignment="1" applyProtection="1">
      <alignment horizontal="center"/>
    </xf>
    <xf numFmtId="173" fontId="4" fillId="4" borderId="0" xfId="12" quotePrefix="1" applyFont="1" applyFill="1" applyBorder="1" applyAlignment="1">
      <alignment horizontal="left"/>
    </xf>
    <xf numFmtId="1" fontId="6" fillId="0" borderId="7" xfId="10" applyNumberFormat="1" applyFont="1" applyFill="1" applyBorder="1" applyAlignment="1" applyProtection="1">
      <alignment horizontal="center"/>
    </xf>
    <xf numFmtId="173" fontId="4" fillId="4" borderId="7" xfId="12" quotePrefix="1" applyFont="1" applyFill="1" applyBorder="1" applyAlignment="1">
      <alignment horizontal="left"/>
    </xf>
    <xf numFmtId="173" fontId="4" fillId="4" borderId="3" xfId="12" quotePrefix="1" applyFont="1" applyFill="1" applyBorder="1" applyAlignment="1">
      <alignment horizontal="left"/>
    </xf>
    <xf numFmtId="1" fontId="20" fillId="0" borderId="0" xfId="10" applyNumberFormat="1" applyFont="1" applyFill="1" applyBorder="1" applyAlignment="1" applyProtection="1">
      <alignment horizontal="center"/>
    </xf>
    <xf numFmtId="1" fontId="4" fillId="0" borderId="0" xfId="10" applyNumberFormat="1" applyFont="1" applyFill="1" applyBorder="1" applyAlignment="1" applyProtection="1">
      <alignment horizontal="center"/>
    </xf>
    <xf numFmtId="173" fontId="4" fillId="4" borderId="3" xfId="12" applyFont="1" applyFill="1" applyBorder="1" applyAlignment="1" applyProtection="1">
      <alignment horizontal="left"/>
    </xf>
    <xf numFmtId="3" fontId="4" fillId="0" borderId="0" xfId="12" applyNumberFormat="1" applyFont="1" applyFill="1" applyAlignment="1">
      <alignment horizontal="center"/>
    </xf>
    <xf numFmtId="173" fontId="4" fillId="4" borderId="3" xfId="12" applyFont="1" applyFill="1" applyBorder="1"/>
    <xf numFmtId="173" fontId="4" fillId="0" borderId="0" xfId="12" quotePrefix="1" applyFont="1" applyAlignment="1" applyProtection="1">
      <alignment horizontal="left"/>
    </xf>
    <xf numFmtId="173" fontId="4" fillId="0" borderId="0" xfId="12" applyFont="1" applyBorder="1"/>
    <xf numFmtId="173" fontId="4" fillId="4" borderId="2" xfId="12" applyFont="1" applyFill="1" applyBorder="1"/>
    <xf numFmtId="173" fontId="4" fillId="4" borderId="1" xfId="12" applyFont="1" applyFill="1" applyBorder="1" applyAlignment="1" applyProtection="1">
      <alignment horizontal="center"/>
    </xf>
    <xf numFmtId="173" fontId="4" fillId="4" borderId="1" xfId="12" applyFont="1" applyFill="1" applyBorder="1" applyAlignment="1" applyProtection="1">
      <alignment horizontal="centerContinuous"/>
    </xf>
    <xf numFmtId="3" fontId="4" fillId="4" borderId="1" xfId="12" applyNumberFormat="1" applyFont="1" applyFill="1" applyBorder="1" applyAlignment="1" applyProtection="1">
      <alignment horizontal="center"/>
    </xf>
    <xf numFmtId="173" fontId="4" fillId="4" borderId="1" xfId="12" applyFont="1" applyFill="1" applyBorder="1" applyAlignment="1" applyProtection="1">
      <alignment horizontal="left"/>
    </xf>
    <xf numFmtId="9" fontId="4" fillId="4" borderId="0" xfId="12" applyNumberFormat="1" applyFont="1" applyFill="1" applyAlignment="1" applyProtection="1">
      <alignment horizontal="center"/>
    </xf>
    <xf numFmtId="173" fontId="4" fillId="4" borderId="0" xfId="12" applyFont="1" applyFill="1" applyAlignment="1" applyProtection="1">
      <alignment horizontal="center"/>
    </xf>
    <xf numFmtId="173" fontId="4" fillId="4" borderId="0" xfId="12" quotePrefix="1" applyFont="1" applyFill="1" applyAlignment="1" applyProtection="1">
      <alignment horizontal="center"/>
    </xf>
    <xf numFmtId="173" fontId="4" fillId="4" borderId="0" xfId="12" applyFont="1" applyFill="1" applyAlignment="1" applyProtection="1">
      <alignment horizontal="right"/>
    </xf>
    <xf numFmtId="3" fontId="4" fillId="4" borderId="0" xfId="12" applyNumberFormat="1" applyFont="1" applyFill="1" applyBorder="1" applyAlignment="1" applyProtection="1">
      <alignment horizontal="center"/>
    </xf>
    <xf numFmtId="173" fontId="4" fillId="4" borderId="0" xfId="12" applyFont="1" applyFill="1" applyBorder="1" applyAlignment="1">
      <alignment horizontal="center"/>
    </xf>
    <xf numFmtId="173" fontId="4" fillId="4" borderId="0" xfId="12" applyFont="1" applyFill="1" applyBorder="1" applyAlignment="1" applyProtection="1">
      <alignment horizontal="center"/>
    </xf>
    <xf numFmtId="173" fontId="4" fillId="4" borderId="0" xfId="12" applyFont="1" applyFill="1" applyAlignment="1" applyProtection="1">
      <alignment horizontal="left"/>
    </xf>
    <xf numFmtId="173" fontId="4" fillId="4" borderId="1" xfId="12" quotePrefix="1" applyFont="1" applyFill="1" applyBorder="1" applyAlignment="1" applyProtection="1">
      <alignment horizontal="center"/>
    </xf>
    <xf numFmtId="173" fontId="4" fillId="4" borderId="0" xfId="12" applyFont="1" applyFill="1"/>
    <xf numFmtId="173" fontId="4" fillId="4" borderId="1" xfId="12" applyFont="1" applyFill="1" applyBorder="1"/>
    <xf numFmtId="173" fontId="4" fillId="4" borderId="0" xfId="12" applyFont="1" applyFill="1" applyAlignment="1">
      <alignment horizontal="center"/>
    </xf>
    <xf numFmtId="3" fontId="4" fillId="4" borderId="6" xfId="12" quotePrefix="1" applyNumberFormat="1" applyFont="1" applyFill="1" applyBorder="1" applyAlignment="1" applyProtection="1">
      <alignment horizontal="left"/>
    </xf>
    <xf numFmtId="173" fontId="4" fillId="4" borderId="6" xfId="12" quotePrefix="1" applyFont="1" applyFill="1" applyBorder="1" applyAlignment="1" applyProtection="1">
      <alignment horizontal="left"/>
    </xf>
    <xf numFmtId="173" fontId="4" fillId="4" borderId="6" xfId="12" applyFont="1" applyFill="1" applyBorder="1"/>
    <xf numFmtId="173" fontId="4" fillId="4" borderId="1" xfId="12" applyFont="1" applyFill="1" applyBorder="1" applyAlignment="1">
      <alignment horizontal="center"/>
    </xf>
    <xf numFmtId="3" fontId="4" fillId="4" borderId="1" xfId="12" applyNumberFormat="1" applyFont="1" applyFill="1" applyBorder="1"/>
    <xf numFmtId="37" fontId="4" fillId="4" borderId="1" xfId="9" quotePrefix="1" applyFont="1" applyFill="1" applyBorder="1" applyAlignment="1">
      <alignment horizontal="left"/>
    </xf>
    <xf numFmtId="174" fontId="4" fillId="4" borderId="0" xfId="9" quotePrefix="1" applyNumberFormat="1" applyFont="1" applyFill="1" applyBorder="1" applyAlignment="1">
      <alignment horizontal="center"/>
    </xf>
    <xf numFmtId="37" fontId="4" fillId="4" borderId="5" xfId="9" applyFont="1" applyFill="1" applyBorder="1"/>
    <xf numFmtId="37" fontId="4" fillId="4" borderId="6" xfId="9" applyFont="1" applyFill="1" applyBorder="1"/>
    <xf numFmtId="174" fontId="4" fillId="4" borderId="1" xfId="9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center"/>
    </xf>
    <xf numFmtId="37" fontId="4" fillId="4" borderId="5" xfId="9" applyFont="1" applyFill="1" applyBorder="1" applyAlignment="1">
      <alignment horizontal="center"/>
    </xf>
    <xf numFmtId="37" fontId="4" fillId="4" borderId="0" xfId="9" applyFont="1" applyFill="1" applyAlignment="1">
      <alignment horizontal="center"/>
    </xf>
    <xf numFmtId="37" fontId="4" fillId="4" borderId="0" xfId="9" quotePrefix="1" applyFont="1" applyFill="1" applyAlignment="1">
      <alignment horizontal="center"/>
    </xf>
    <xf numFmtId="37" fontId="21" fillId="4" borderId="0" xfId="9" applyFont="1" applyFill="1" applyAlignment="1">
      <alignment horizontal="center"/>
    </xf>
    <xf numFmtId="37" fontId="4" fillId="4" borderId="1" xfId="9" applyFont="1" applyFill="1" applyBorder="1" applyAlignment="1">
      <alignment horizontal="left"/>
    </xf>
    <xf numFmtId="1" fontId="4" fillId="4" borderId="1" xfId="1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center"/>
    </xf>
    <xf numFmtId="37" fontId="4" fillId="0" borderId="0" xfId="9" applyFont="1" applyBorder="1" applyAlignment="1">
      <alignment horizontal="right"/>
    </xf>
    <xf numFmtId="37" fontId="4" fillId="0" borderId="0" xfId="9" applyFont="1" applyBorder="1" applyAlignment="1" applyProtection="1">
      <alignment horizontal="right"/>
    </xf>
    <xf numFmtId="37" fontId="4" fillId="0" borderId="0" xfId="9" applyFont="1" applyBorder="1"/>
    <xf numFmtId="37" fontId="4" fillId="4" borderId="2" xfId="9" applyFont="1" applyFill="1" applyBorder="1"/>
    <xf numFmtId="37" fontId="4" fillId="0" borderId="0" xfId="9" quotePrefix="1" applyFont="1" applyAlignment="1">
      <alignment horizontal="center"/>
    </xf>
    <xf numFmtId="3" fontId="4" fillId="4" borderId="3" xfId="9" applyNumberFormat="1" applyFont="1" applyFill="1" applyBorder="1"/>
    <xf numFmtId="3" fontId="4" fillId="0" borderId="0" xfId="9" applyNumberFormat="1" applyFont="1"/>
    <xf numFmtId="3" fontId="21" fillId="0" borderId="0" xfId="9" applyNumberFormat="1" applyFont="1" applyAlignment="1">
      <alignment wrapText="1"/>
    </xf>
    <xf numFmtId="3" fontId="21" fillId="3" borderId="0" xfId="9" applyNumberFormat="1" applyFont="1" applyFill="1" applyBorder="1" applyAlignment="1">
      <alignment horizontal="right" wrapText="1"/>
    </xf>
    <xf numFmtId="3" fontId="4" fillId="0" borderId="0" xfId="9" applyNumberFormat="1" applyFont="1" applyFill="1"/>
    <xf numFmtId="37" fontId="4" fillId="3" borderId="0" xfId="9" applyFont="1" applyFill="1"/>
    <xf numFmtId="3" fontId="4" fillId="0" borderId="0" xfId="9" applyNumberFormat="1" applyFont="1" applyAlignment="1"/>
    <xf numFmtId="3" fontId="21" fillId="3" borderId="0" xfId="13" applyNumberFormat="1" applyFont="1" applyFill="1" applyBorder="1" applyAlignment="1">
      <alignment horizontal="right" wrapText="1"/>
    </xf>
    <xf numFmtId="39" fontId="4" fillId="0" borderId="0" xfId="9" applyNumberFormat="1" applyFont="1"/>
    <xf numFmtId="3" fontId="4" fillId="4" borderId="4" xfId="9" applyNumberFormat="1" applyFont="1" applyFill="1" applyBorder="1"/>
    <xf numFmtId="3" fontId="4" fillId="3" borderId="1" xfId="9" applyNumberFormat="1" applyFont="1" applyFill="1" applyBorder="1"/>
    <xf numFmtId="3" fontId="4" fillId="0" borderId="1" xfId="9" applyNumberFormat="1" applyFont="1" applyBorder="1"/>
    <xf numFmtId="3" fontId="4" fillId="3" borderId="0" xfId="9" applyNumberFormat="1" applyFont="1" applyFill="1" applyBorder="1"/>
    <xf numFmtId="3" fontId="4" fillId="3" borderId="0" xfId="9" applyNumberFormat="1" applyFont="1" applyFill="1"/>
    <xf numFmtId="169" fontId="4" fillId="3" borderId="0" xfId="9" applyNumberFormat="1" applyFont="1" applyFill="1"/>
    <xf numFmtId="169" fontId="4" fillId="0" borderId="0" xfId="9" applyNumberFormat="1" applyFont="1"/>
    <xf numFmtId="175" fontId="4" fillId="0" borderId="0" xfId="9" applyNumberFormat="1" applyFont="1"/>
    <xf numFmtId="176" fontId="4" fillId="0" borderId="0" xfId="9" applyNumberFormat="1" applyFont="1"/>
    <xf numFmtId="37" fontId="8" fillId="0" borderId="0" xfId="9"/>
    <xf numFmtId="37" fontId="22" fillId="0" borderId="0" xfId="9" applyFont="1"/>
    <xf numFmtId="37" fontId="14" fillId="0" borderId="0" xfId="9" applyFont="1"/>
    <xf numFmtId="37" fontId="14" fillId="0" borderId="0" xfId="9" applyFont="1" applyAlignment="1">
      <alignment horizontal="right"/>
    </xf>
    <xf numFmtId="37" fontId="14" fillId="3" borderId="0" xfId="9" applyFont="1" applyFill="1" applyBorder="1" applyAlignment="1">
      <alignment horizontal="right"/>
    </xf>
    <xf numFmtId="37" fontId="14" fillId="3" borderId="0" xfId="9" applyFont="1" applyFill="1" applyBorder="1"/>
    <xf numFmtId="37" fontId="22" fillId="3" borderId="0" xfId="9" applyFont="1" applyFill="1" applyBorder="1"/>
    <xf numFmtId="37" fontId="4" fillId="0" borderId="0" xfId="9" applyFont="1" applyAlignment="1">
      <alignment horizontal="right"/>
    </xf>
    <xf numFmtId="37" fontId="4" fillId="3" borderId="0" xfId="9" applyFont="1" applyFill="1" applyBorder="1" applyAlignment="1">
      <alignment horizontal="right"/>
    </xf>
    <xf numFmtId="37" fontId="4" fillId="3" borderId="0" xfId="9" applyFont="1" applyFill="1" applyBorder="1"/>
    <xf numFmtId="39" fontId="4" fillId="3" borderId="0" xfId="9" applyNumberFormat="1" applyFont="1" applyFill="1" applyBorder="1" applyAlignment="1">
      <alignment horizontal="right"/>
    </xf>
    <xf numFmtId="3" fontId="4" fillId="0" borderId="0" xfId="9" applyNumberFormat="1" applyFont="1" applyBorder="1"/>
    <xf numFmtId="3" fontId="4" fillId="0" borderId="0" xfId="9" applyNumberFormat="1" applyFont="1" applyBorder="1" applyAlignment="1">
      <alignment horizontal="right"/>
    </xf>
    <xf numFmtId="3" fontId="4" fillId="3" borderId="0" xfId="9" applyNumberFormat="1" applyFont="1" applyFill="1" applyBorder="1" applyAlignment="1">
      <alignment horizontal="right"/>
    </xf>
    <xf numFmtId="3" fontId="5" fillId="0" borderId="0" xfId="9" quotePrefix="1" applyNumberFormat="1" applyFont="1" applyAlignment="1">
      <alignment horizontal="left"/>
    </xf>
    <xf numFmtId="4" fontId="4" fillId="0" borderId="0" xfId="9" applyNumberFormat="1" applyFont="1" applyBorder="1"/>
    <xf numFmtId="4" fontId="4" fillId="3" borderId="0" xfId="9" applyNumberFormat="1" applyFont="1" applyFill="1" applyBorder="1" applyAlignment="1">
      <alignment horizontal="right"/>
    </xf>
    <xf numFmtId="3" fontId="4" fillId="0" borderId="0" xfId="9" quotePrefix="1" applyNumberFormat="1" applyFont="1" applyBorder="1" applyAlignment="1">
      <alignment horizontal="left"/>
    </xf>
    <xf numFmtId="3" fontId="4" fillId="0" borderId="1" xfId="9" applyNumberFormat="1" applyFont="1" applyBorder="1" applyAlignment="1">
      <alignment horizontal="right"/>
    </xf>
    <xf numFmtId="3" fontId="4" fillId="3" borderId="1" xfId="9" applyNumberFormat="1" applyFont="1" applyFill="1" applyBorder="1" applyAlignment="1">
      <alignment horizontal="right"/>
    </xf>
    <xf numFmtId="37" fontId="22" fillId="3" borderId="1" xfId="9" applyFont="1" applyFill="1" applyBorder="1"/>
    <xf numFmtId="3" fontId="4" fillId="4" borderId="3" xfId="9" applyNumberFormat="1" applyFont="1" applyFill="1" applyBorder="1" applyAlignment="1">
      <alignment horizontal="left"/>
    </xf>
    <xf numFmtId="37" fontId="23" fillId="0" borderId="0" xfId="9" applyFont="1"/>
    <xf numFmtId="3" fontId="4" fillId="4" borderId="3" xfId="9" quotePrefix="1" applyNumberFormat="1" applyFont="1" applyFill="1" applyBorder="1" applyAlignment="1">
      <alignment horizontal="left"/>
    </xf>
    <xf numFmtId="37" fontId="4" fillId="3" borderId="0" xfId="9" quotePrefix="1" applyFont="1" applyFill="1" applyBorder="1" applyAlignment="1">
      <alignment horizontal="center"/>
    </xf>
    <xf numFmtId="37" fontId="4" fillId="0" borderId="0" xfId="9" quotePrefix="1" applyFont="1" applyBorder="1" applyAlignment="1">
      <alignment horizontal="center"/>
    </xf>
    <xf numFmtId="174" fontId="4" fillId="4" borderId="1" xfId="9" applyNumberFormat="1" applyFont="1" applyFill="1" applyBorder="1" applyAlignment="1">
      <alignment horizontal="center"/>
    </xf>
    <xf numFmtId="37" fontId="22" fillId="4" borderId="1" xfId="9" applyFont="1" applyFill="1" applyBorder="1"/>
    <xf numFmtId="174" fontId="4" fillId="4" borderId="0" xfId="9" applyNumberFormat="1" applyFont="1" applyFill="1" applyAlignment="1">
      <alignment horizontal="center"/>
    </xf>
    <xf numFmtId="174" fontId="4" fillId="4" borderId="0" xfId="9" applyNumberFormat="1" applyFont="1" applyFill="1" applyBorder="1" applyAlignment="1">
      <alignment horizontal="center"/>
    </xf>
    <xf numFmtId="37" fontId="22" fillId="4" borderId="0" xfId="9" applyFont="1" applyFill="1" applyBorder="1" applyAlignment="1">
      <alignment horizontal="right"/>
    </xf>
    <xf numFmtId="37" fontId="4" fillId="4" borderId="0" xfId="9" applyFont="1" applyFill="1" applyBorder="1" applyAlignment="1">
      <alignment horizontal="center"/>
    </xf>
    <xf numFmtId="37" fontId="22" fillId="4" borderId="0" xfId="9" applyFont="1" applyFill="1" applyBorder="1"/>
    <xf numFmtId="37" fontId="14" fillId="4" borderId="6" xfId="9" applyFont="1" applyFill="1" applyBorder="1" applyAlignment="1">
      <alignment horizontal="right"/>
    </xf>
    <xf numFmtId="37" fontId="4" fillId="4" borderId="6" xfId="9" applyFont="1" applyFill="1" applyBorder="1" applyAlignment="1">
      <alignment horizontal="center"/>
    </xf>
    <xf numFmtId="174" fontId="4" fillId="4" borderId="6" xfId="9" quotePrefix="1" applyNumberFormat="1" applyFont="1" applyFill="1" applyBorder="1" applyAlignment="1">
      <alignment horizontal="center"/>
    </xf>
    <xf numFmtId="174" fontId="4" fillId="4" borderId="0" xfId="9" quotePrefix="1" applyNumberFormat="1" applyFont="1" applyFill="1" applyBorder="1" applyAlignment="1">
      <alignment horizontal="right"/>
    </xf>
    <xf numFmtId="171" fontId="4" fillId="3" borderId="0" xfId="9" applyNumberFormat="1" applyFont="1" applyFill="1" applyBorder="1" applyProtection="1"/>
    <xf numFmtId="37" fontId="4" fillId="3" borderId="0" xfId="9" applyFont="1" applyFill="1" applyBorder="1" applyProtection="1"/>
    <xf numFmtId="3" fontId="5" fillId="3" borderId="0" xfId="9" quotePrefix="1" applyNumberFormat="1" applyFont="1" applyFill="1" applyBorder="1" applyAlignment="1">
      <alignment horizontal="left"/>
    </xf>
    <xf numFmtId="3" fontId="4" fillId="0" borderId="0" xfId="9" applyNumberFormat="1" applyFont="1" applyBorder="1" applyAlignment="1">
      <alignment horizontal="left"/>
    </xf>
    <xf numFmtId="3" fontId="4" fillId="4" borderId="0" xfId="9" applyNumberFormat="1" applyFont="1" applyFill="1" applyAlignment="1">
      <alignment horizontal="left"/>
    </xf>
    <xf numFmtId="3" fontId="4" fillId="4" borderId="0" xfId="9" quotePrefix="1" applyNumberFormat="1" applyFont="1" applyFill="1" applyAlignment="1">
      <alignment horizontal="left"/>
    </xf>
    <xf numFmtId="3" fontId="4" fillId="4" borderId="0" xfId="9" applyNumberFormat="1" applyFont="1" applyFill="1" applyAlignment="1"/>
    <xf numFmtId="37" fontId="4" fillId="0" borderId="0" xfId="9" applyFont="1" applyBorder="1" applyProtection="1"/>
    <xf numFmtId="37" fontId="4" fillId="0" borderId="0" xfId="9" applyFont="1" applyBorder="1" applyAlignment="1" applyProtection="1">
      <alignment horizontal="left"/>
    </xf>
    <xf numFmtId="3" fontId="4" fillId="0" borderId="0" xfId="9" applyNumberFormat="1" applyFont="1" applyAlignment="1">
      <alignment horizontal="right"/>
    </xf>
    <xf numFmtId="3" fontId="4" fillId="4" borderId="0" xfId="9" applyNumberFormat="1" applyFont="1" applyFill="1" applyBorder="1"/>
    <xf numFmtId="3" fontId="4" fillId="0" borderId="0" xfId="9" applyNumberFormat="1" applyFont="1" applyBorder="1" applyAlignment="1"/>
    <xf numFmtId="3" fontId="4" fillId="0" borderId="0" xfId="9" quotePrefix="1" applyNumberFormat="1" applyFont="1" applyBorder="1" applyAlignment="1">
      <alignment horizontal="center"/>
    </xf>
    <xf numFmtId="3" fontId="4" fillId="3" borderId="0" xfId="9" quotePrefix="1" applyNumberFormat="1" applyFont="1" applyFill="1" applyBorder="1" applyAlignment="1">
      <alignment horizontal="center"/>
    </xf>
    <xf numFmtId="37" fontId="4" fillId="0" borderId="0" xfId="9" applyFont="1" applyAlignment="1" applyProtection="1">
      <alignment horizontal="right"/>
    </xf>
    <xf numFmtId="37" fontId="4" fillId="4" borderId="8" xfId="9" applyFont="1" applyFill="1" applyBorder="1" applyAlignment="1">
      <alignment horizontal="right"/>
    </xf>
    <xf numFmtId="37" fontId="4" fillId="4" borderId="0" xfId="9" applyFont="1" applyFill="1" applyAlignment="1">
      <alignment horizontal="right"/>
    </xf>
    <xf numFmtId="1" fontId="4" fillId="4" borderId="0" xfId="1" applyNumberFormat="1" applyFont="1" applyFill="1" applyBorder="1" applyAlignment="1">
      <alignment horizontal="center"/>
    </xf>
    <xf numFmtId="171" fontId="4" fillId="0" borderId="0" xfId="10" quotePrefix="1" applyNumberFormat="1" applyFont="1" applyFill="1" applyBorder="1" applyAlignment="1" applyProtection="1">
      <alignment horizontal="right" vertical="center"/>
    </xf>
    <xf numFmtId="2" fontId="4" fillId="3" borderId="0" xfId="4" quotePrefix="1" applyNumberFormat="1" applyFont="1" applyFill="1" applyBorder="1" applyAlignment="1" applyProtection="1">
      <alignment horizontal="right"/>
    </xf>
    <xf numFmtId="170" fontId="4" fillId="3" borderId="0" xfId="4" quotePrefix="1" applyFont="1" applyFill="1" applyBorder="1" applyAlignment="1" applyProtection="1">
      <alignment horizontal="right"/>
    </xf>
    <xf numFmtId="171" fontId="3" fillId="0" borderId="0" xfId="9" quotePrefix="1" applyNumberFormat="1" applyFont="1" applyAlignment="1" applyProtection="1">
      <alignment horizontal="right"/>
    </xf>
    <xf numFmtId="0" fontId="11" fillId="0" borderId="0" xfId="5"/>
    <xf numFmtId="0" fontId="11" fillId="0" borderId="0" xfId="5" applyBorder="1"/>
    <xf numFmtId="165" fontId="11" fillId="0" borderId="0" xfId="5" applyNumberFormat="1" applyBorder="1"/>
    <xf numFmtId="2" fontId="11" fillId="0" borderId="9" xfId="5" applyNumberFormat="1" applyBorder="1"/>
    <xf numFmtId="3" fontId="24" fillId="0" borderId="0" xfId="5" applyNumberFormat="1" applyFont="1" applyFill="1" applyBorder="1" applyAlignment="1">
      <alignment horizontal="center"/>
    </xf>
    <xf numFmtId="2" fontId="26" fillId="0" borderId="0" xfId="5" applyNumberFormat="1" applyFont="1" applyFill="1"/>
    <xf numFmtId="0" fontId="11" fillId="0" borderId="0" xfId="5" applyFont="1" applyFill="1" applyBorder="1" applyAlignment="1">
      <alignment horizontal="center"/>
    </xf>
    <xf numFmtId="2" fontId="3" fillId="0" borderId="0" xfId="5" applyNumberFormat="1" applyFont="1"/>
    <xf numFmtId="177" fontId="10" fillId="0" borderId="0" xfId="35" applyNumberFormat="1" applyFont="1" applyBorder="1"/>
    <xf numFmtId="177" fontId="10" fillId="0" borderId="3" xfId="35" applyNumberFormat="1" applyFont="1" applyBorder="1"/>
    <xf numFmtId="2" fontId="26" fillId="0" borderId="0" xfId="5" applyNumberFormat="1" applyFont="1" applyFill="1" applyBorder="1"/>
    <xf numFmtId="165" fontId="11" fillId="0" borderId="0" xfId="5" applyNumberFormat="1" applyFont="1" applyFill="1" applyBorder="1"/>
    <xf numFmtId="2" fontId="3" fillId="0" borderId="0" xfId="5" applyNumberFormat="1" applyFont="1" applyFill="1" applyBorder="1"/>
    <xf numFmtId="2" fontId="27" fillId="0" borderId="0" xfId="5" applyNumberFormat="1" applyFont="1" applyFill="1" applyBorder="1"/>
    <xf numFmtId="43" fontId="11" fillId="0" borderId="0" xfId="1" applyFont="1"/>
    <xf numFmtId="2" fontId="28" fillId="0" borderId="0" xfId="5" applyNumberFormat="1" applyFont="1"/>
    <xf numFmtId="177" fontId="26" fillId="0" borderId="0" xfId="5" applyNumberFormat="1" applyFont="1"/>
    <xf numFmtId="1" fontId="6" fillId="0" borderId="7" xfId="10" quotePrefix="1" applyNumberFormat="1" applyFont="1" applyFill="1" applyBorder="1" applyAlignment="1" applyProtection="1">
      <alignment horizontal="center"/>
    </xf>
    <xf numFmtId="170" fontId="4" fillId="4" borderId="1" xfId="4" quotePrefix="1" applyFont="1" applyFill="1" applyBorder="1" applyAlignment="1" applyProtection="1">
      <alignment horizontal="center"/>
    </xf>
    <xf numFmtId="169" fontId="4" fillId="0" borderId="0" xfId="9" applyNumberFormat="1" applyFont="1" applyBorder="1"/>
    <xf numFmtId="37" fontId="4" fillId="3" borderId="0" xfId="9" applyFont="1" applyFill="1" applyAlignment="1">
      <alignment wrapText="1"/>
    </xf>
    <xf numFmtId="37" fontId="4" fillId="0" borderId="0" xfId="9" applyFont="1" applyAlignment="1">
      <alignment wrapText="1"/>
    </xf>
    <xf numFmtId="37" fontId="4" fillId="3" borderId="0" xfId="10" applyNumberFormat="1" applyFont="1" applyFill="1" applyAlignment="1" applyProtection="1">
      <alignment wrapText="1"/>
    </xf>
    <xf numFmtId="3" fontId="4" fillId="0" borderId="0" xfId="9" applyNumberFormat="1" applyFont="1" applyAlignment="1">
      <alignment wrapText="1"/>
    </xf>
    <xf numFmtId="3" fontId="4" fillId="4" borderId="3" xfId="9" applyNumberFormat="1" applyFont="1" applyFill="1" applyBorder="1" applyAlignment="1">
      <alignment wrapText="1"/>
    </xf>
    <xf numFmtId="37" fontId="22" fillId="3" borderId="0" xfId="9" applyFont="1" applyFill="1" applyBorder="1" applyAlignment="1">
      <alignment wrapText="1"/>
    </xf>
    <xf numFmtId="37" fontId="4" fillId="3" borderId="0" xfId="9" applyFont="1" applyFill="1" applyBorder="1" applyAlignment="1">
      <alignment horizontal="right" wrapText="1"/>
    </xf>
    <xf numFmtId="3" fontId="4" fillId="3" borderId="0" xfId="9" applyNumberFormat="1" applyFont="1" applyFill="1" applyBorder="1" applyAlignment="1">
      <alignment wrapText="1"/>
    </xf>
    <xf numFmtId="37" fontId="4" fillId="0" borderId="0" xfId="9" applyFont="1" applyAlignment="1">
      <alignment horizontal="right" wrapText="1"/>
    </xf>
    <xf numFmtId="37" fontId="22" fillId="0" borderId="0" xfId="9" applyFont="1" applyAlignment="1">
      <alignment wrapText="1"/>
    </xf>
    <xf numFmtId="37" fontId="8" fillId="0" borderId="0" xfId="9" applyAlignment="1">
      <alignment wrapText="1"/>
    </xf>
    <xf numFmtId="37" fontId="4" fillId="3" borderId="0" xfId="10" applyNumberFormat="1" applyFont="1" applyFill="1" applyBorder="1" applyAlignment="1" applyProtection="1">
      <alignment wrapText="1"/>
    </xf>
    <xf numFmtId="3" fontId="4" fillId="3" borderId="0" xfId="10" applyNumberFormat="1" applyFont="1" applyFill="1" applyBorder="1" applyAlignment="1" applyProtection="1">
      <alignment wrapText="1"/>
    </xf>
    <xf numFmtId="37" fontId="4" fillId="0" borderId="0" xfId="10" applyNumberFormat="1" applyFont="1" applyAlignment="1" applyProtection="1">
      <alignment wrapText="1"/>
    </xf>
    <xf numFmtId="3" fontId="4" fillId="4" borderId="3" xfId="9" applyNumberFormat="1" applyFont="1" applyFill="1" applyBorder="1" applyAlignment="1">
      <alignment horizontal="left" wrapText="1"/>
    </xf>
    <xf numFmtId="178" fontId="22" fillId="0" borderId="0" xfId="9" applyNumberFormat="1" applyFont="1" applyAlignment="1">
      <alignment wrapText="1"/>
    </xf>
    <xf numFmtId="177" fontId="4" fillId="3" borderId="0" xfId="9" applyNumberFormat="1" applyFont="1" applyFill="1" applyBorder="1" applyAlignment="1">
      <alignment horizontal="right" wrapText="1"/>
    </xf>
    <xf numFmtId="3" fontId="4" fillId="3" borderId="0" xfId="9" quotePrefix="1" applyNumberFormat="1" applyFont="1" applyFill="1" applyBorder="1" applyAlignment="1">
      <alignment horizontal="right" wrapText="1"/>
    </xf>
    <xf numFmtId="177" fontId="4" fillId="0" borderId="0" xfId="9" applyNumberFormat="1" applyFont="1" applyAlignment="1">
      <alignment horizontal="right" wrapText="1"/>
    </xf>
    <xf numFmtId="3" fontId="4" fillId="0" borderId="0" xfId="9" quotePrefix="1" applyNumberFormat="1" applyFont="1" applyAlignment="1">
      <alignment horizontal="right" wrapText="1"/>
    </xf>
    <xf numFmtId="3" fontId="4" fillId="4" borderId="0" xfId="9" applyNumberFormat="1" applyFont="1" applyFill="1" applyAlignment="1">
      <alignment horizontal="left" wrapText="1"/>
    </xf>
    <xf numFmtId="3" fontId="4" fillId="0" borderId="0" xfId="9" applyNumberFormat="1" applyFont="1" applyFill="1" applyAlignment="1">
      <alignment wrapText="1"/>
    </xf>
    <xf numFmtId="37" fontId="4" fillId="0" borderId="0" xfId="9" applyFont="1" applyFill="1" applyAlignment="1">
      <alignment wrapText="1"/>
    </xf>
    <xf numFmtId="3" fontId="4" fillId="0" borderId="0" xfId="9" applyNumberFormat="1" applyFont="1" applyFill="1" applyAlignment="1">
      <alignment horizontal="right" wrapText="1"/>
    </xf>
    <xf numFmtId="3" fontId="4" fillId="0" borderId="0" xfId="10" applyNumberFormat="1" applyFont="1" applyFill="1" applyAlignment="1" applyProtection="1">
      <alignment horizontal="right" wrapText="1"/>
    </xf>
    <xf numFmtId="3" fontId="4" fillId="4" borderId="0" xfId="9" applyNumberFormat="1" applyFont="1" applyFill="1" applyAlignment="1">
      <alignment wrapText="1"/>
    </xf>
    <xf numFmtId="37" fontId="4" fillId="0" borderId="0" xfId="9" applyFont="1" applyFill="1" applyAlignment="1" applyProtection="1">
      <alignment horizontal="left" wrapText="1"/>
    </xf>
    <xf numFmtId="37" fontId="4" fillId="0" borderId="0" xfId="9" applyFont="1" applyFill="1" applyAlignment="1" applyProtection="1">
      <alignment wrapText="1"/>
    </xf>
    <xf numFmtId="3" fontId="4" fillId="4" borderId="1" xfId="9" applyNumberFormat="1" applyFont="1" applyFill="1" applyBorder="1" applyAlignment="1">
      <alignment horizontal="left" wrapText="1"/>
    </xf>
    <xf numFmtId="3" fontId="4" fillId="0" borderId="1" xfId="9" applyNumberFormat="1" applyFont="1" applyFill="1" applyBorder="1" applyAlignment="1">
      <alignment horizontal="right" wrapText="1"/>
    </xf>
    <xf numFmtId="3" fontId="4" fillId="0" borderId="1" xfId="9" applyNumberFormat="1" applyFont="1" applyBorder="1" applyAlignment="1">
      <alignment wrapText="1"/>
    </xf>
    <xf numFmtId="3" fontId="4" fillId="3" borderId="1" xfId="9" applyNumberFormat="1" applyFont="1" applyFill="1" applyBorder="1" applyAlignment="1">
      <alignment horizontal="right" wrapText="1"/>
    </xf>
    <xf numFmtId="37" fontId="4" fillId="0" borderId="1" xfId="9" applyFont="1" applyFill="1" applyBorder="1" applyAlignment="1">
      <alignment wrapText="1"/>
    </xf>
    <xf numFmtId="37" fontId="4" fillId="0" borderId="1" xfId="9" applyFont="1" applyFill="1" applyBorder="1" applyAlignment="1" applyProtection="1">
      <alignment horizontal="left" wrapText="1"/>
    </xf>
    <xf numFmtId="37" fontId="4" fillId="0" borderId="1" xfId="9" applyFont="1" applyFill="1" applyBorder="1" applyAlignment="1" applyProtection="1">
      <alignment wrapText="1"/>
    </xf>
    <xf numFmtId="3" fontId="21" fillId="3" borderId="0" xfId="9" applyNumberFormat="1" applyFont="1" applyFill="1" applyBorder="1" applyAlignment="1">
      <alignment wrapText="1"/>
    </xf>
    <xf numFmtId="3" fontId="4" fillId="3" borderId="0" xfId="9" applyNumberFormat="1" applyFont="1" applyFill="1" applyBorder="1" applyAlignment="1">
      <alignment horizontal="right" wrapText="1"/>
    </xf>
    <xf numFmtId="1" fontId="4" fillId="0" borderId="0" xfId="10" quotePrefix="1" applyNumberFormat="1" applyFont="1" applyFill="1" applyBorder="1" applyAlignment="1" applyProtection="1">
      <alignment horizontal="center"/>
    </xf>
    <xf numFmtId="167" fontId="4" fillId="4" borderId="3" xfId="9" applyNumberFormat="1" applyFont="1" applyFill="1" applyBorder="1" applyAlignment="1" applyProtection="1">
      <alignment horizontal="left"/>
    </xf>
    <xf numFmtId="167" fontId="4" fillId="0" borderId="0" xfId="9" applyNumberFormat="1" applyFont="1"/>
    <xf numFmtId="167" fontId="4" fillId="0" borderId="0" xfId="9" applyNumberFormat="1" applyFont="1" applyAlignment="1" applyProtection="1">
      <alignment horizontal="left"/>
    </xf>
    <xf numFmtId="0" fontId="21" fillId="0" borderId="0" xfId="76" applyFont="1" applyAlignment="1">
      <alignment wrapText="1"/>
    </xf>
    <xf numFmtId="3" fontId="21" fillId="0" borderId="0" xfId="76" applyNumberFormat="1" applyFont="1" applyAlignment="1">
      <alignment wrapText="1"/>
    </xf>
    <xf numFmtId="37" fontId="21" fillId="3" borderId="0" xfId="9" quotePrefix="1" applyFont="1" applyFill="1" applyBorder="1" applyAlignment="1">
      <alignment horizontal="right" wrapText="1"/>
    </xf>
    <xf numFmtId="0" fontId="21" fillId="0" borderId="0" xfId="9" applyNumberFormat="1" applyFont="1" applyAlignment="1">
      <alignment wrapText="1"/>
    </xf>
    <xf numFmtId="0" fontId="21" fillId="3" borderId="0" xfId="9" applyNumberFormat="1" applyFont="1" applyFill="1" applyBorder="1" applyAlignment="1">
      <alignment horizontal="right" wrapText="1"/>
    </xf>
    <xf numFmtId="164" fontId="4" fillId="0" borderId="0" xfId="0" applyFont="1" applyAlignment="1">
      <alignment horizontal="center"/>
    </xf>
    <xf numFmtId="167" fontId="4" fillId="3" borderId="0" xfId="3" applyNumberFormat="1" applyFont="1" applyFill="1" applyAlignment="1" applyProtection="1">
      <alignment horizontal="right"/>
    </xf>
    <xf numFmtId="3" fontId="4" fillId="0" borderId="1" xfId="9" applyNumberFormat="1" applyFont="1" applyBorder="1" applyAlignment="1"/>
    <xf numFmtId="1" fontId="4" fillId="0" borderId="7" xfId="10" applyNumberFormat="1" applyFont="1" applyFill="1" applyBorder="1" applyAlignment="1" applyProtection="1">
      <alignment horizontal="center"/>
    </xf>
    <xf numFmtId="0" fontId="21" fillId="3" borderId="0" xfId="9" quotePrefix="1" applyNumberFormat="1" applyFont="1" applyFill="1" applyBorder="1" applyAlignment="1">
      <alignment horizontal="right" wrapText="1"/>
    </xf>
    <xf numFmtId="3" fontId="21" fillId="3" borderId="0" xfId="9" quotePrefix="1" applyNumberFormat="1" applyFont="1" applyFill="1" applyBorder="1" applyAlignment="1">
      <alignment horizontal="right" wrapText="1"/>
    </xf>
    <xf numFmtId="167" fontId="4" fillId="4" borderId="1" xfId="9" applyNumberFormat="1" applyFont="1" applyFill="1" applyBorder="1"/>
    <xf numFmtId="167" fontId="4" fillId="4" borderId="0" xfId="9" applyNumberFormat="1" applyFont="1" applyFill="1" applyBorder="1"/>
    <xf numFmtId="167" fontId="4" fillId="4" borderId="0" xfId="9" quotePrefix="1" applyNumberFormat="1" applyFont="1" applyFill="1" applyAlignment="1" applyProtection="1">
      <alignment horizontal="center"/>
    </xf>
    <xf numFmtId="167" fontId="4" fillId="4" borderId="0" xfId="9" applyNumberFormat="1" applyFont="1" applyFill="1" applyAlignment="1" applyProtection="1">
      <alignment horizontal="center"/>
    </xf>
    <xf numFmtId="167" fontId="4" fillId="4" borderId="1" xfId="9" quotePrefix="1" applyNumberFormat="1" applyFont="1" applyFill="1" applyBorder="1" applyAlignment="1" applyProtection="1">
      <alignment horizontal="center"/>
    </xf>
    <xf numFmtId="167" fontId="4" fillId="0" borderId="0" xfId="9" applyNumberFormat="1" applyFont="1" applyFill="1" applyAlignment="1" applyProtection="1">
      <alignment horizontal="left"/>
    </xf>
    <xf numFmtId="167" fontId="3" fillId="0" borderId="0" xfId="5" applyNumberFormat="1" applyFont="1"/>
    <xf numFmtId="167" fontId="4" fillId="0" borderId="0" xfId="9" applyNumberFormat="1" applyFont="1" applyFill="1"/>
    <xf numFmtId="167" fontId="4" fillId="0" borderId="0" xfId="11" applyNumberFormat="1" applyFont="1" applyFill="1" applyAlignment="1" applyProtection="1"/>
    <xf numFmtId="167" fontId="4" fillId="0" borderId="0" xfId="11" applyNumberFormat="1" applyFont="1" applyFill="1" applyAlignment="1" applyProtection="1">
      <protection locked="0"/>
    </xf>
    <xf numFmtId="167" fontId="4" fillId="0" borderId="0" xfId="10" applyNumberFormat="1" applyFont="1" applyAlignment="1" applyProtection="1">
      <alignment vertical="center"/>
    </xf>
    <xf numFmtId="167" fontId="4" fillId="0" borderId="0" xfId="9" applyNumberFormat="1" applyFont="1" applyAlignment="1">
      <alignment vertical="center"/>
    </xf>
    <xf numFmtId="167" fontId="4" fillId="0" borderId="0" xfId="10" quotePrefix="1" applyNumberFormat="1" applyFont="1" applyFill="1" applyBorder="1" applyAlignment="1" applyProtection="1">
      <alignment horizontal="right" vertical="center"/>
    </xf>
    <xf numFmtId="167" fontId="4" fillId="0" borderId="0" xfId="9" applyNumberFormat="1" applyFont="1" applyFill="1" applyBorder="1"/>
    <xf numFmtId="167" fontId="4" fillId="0" borderId="0" xfId="9" applyNumberFormat="1" applyFont="1" applyFill="1" applyProtection="1"/>
    <xf numFmtId="179" fontId="9" fillId="4" borderId="1" xfId="1" applyNumberFormat="1" applyFont="1" applyFill="1" applyBorder="1" applyAlignment="1" applyProtection="1">
      <alignment horizontal="left"/>
    </xf>
    <xf numFmtId="179" fontId="4" fillId="4" borderId="4" xfId="1" applyNumberFormat="1" applyFont="1" applyFill="1" applyBorder="1"/>
    <xf numFmtId="179" fontId="4" fillId="0" borderId="1" xfId="1" applyNumberFormat="1" applyFont="1" applyFill="1" applyBorder="1"/>
    <xf numFmtId="179" fontId="4" fillId="0" borderId="1" xfId="1" applyNumberFormat="1" applyFont="1" applyFill="1" applyBorder="1" applyAlignment="1" applyProtection="1">
      <alignment horizontal="left"/>
    </xf>
    <xf numFmtId="170" fontId="4" fillId="4" borderId="1" xfId="4" quotePrefix="1" applyFont="1" applyFill="1" applyBorder="1" applyAlignment="1" applyProtection="1">
      <alignment horizontal="center"/>
    </xf>
    <xf numFmtId="2" fontId="4" fillId="4" borderId="1" xfId="4" quotePrefix="1" applyNumberFormat="1" applyFont="1" applyFill="1" applyBorder="1" applyAlignment="1" applyProtection="1">
      <alignment horizontal="center"/>
    </xf>
    <xf numFmtId="0" fontId="9" fillId="4" borderId="3" xfId="3" applyFont="1" applyFill="1" applyBorder="1" applyAlignment="1" applyProtection="1">
      <alignment horizontal="left"/>
    </xf>
    <xf numFmtId="0" fontId="4" fillId="4" borderId="7" xfId="3" applyFont="1" applyFill="1" applyBorder="1" applyProtection="1"/>
    <xf numFmtId="167" fontId="4" fillId="4" borderId="7" xfId="3" quotePrefix="1" applyNumberFormat="1" applyFont="1" applyFill="1" applyBorder="1" applyAlignment="1" applyProtection="1">
      <alignment horizontal="right"/>
    </xf>
    <xf numFmtId="37" fontId="4" fillId="4" borderId="0" xfId="9" applyFont="1" applyFill="1" applyAlignment="1" applyProtection="1">
      <alignment horizontal="right"/>
    </xf>
    <xf numFmtId="37" fontId="4" fillId="4" borderId="1" xfId="9" applyFont="1" applyFill="1" applyBorder="1" applyAlignment="1" applyProtection="1">
      <alignment horizontal="right"/>
    </xf>
    <xf numFmtId="37" fontId="4" fillId="0" borderId="1" xfId="9" applyFont="1" applyBorder="1" applyAlignment="1">
      <alignment horizontal="right"/>
    </xf>
    <xf numFmtId="37" fontId="4" fillId="0" borderId="1" xfId="9" applyFont="1" applyBorder="1" applyAlignment="1" applyProtection="1">
      <alignment horizontal="right"/>
    </xf>
    <xf numFmtId="0" fontId="10" fillId="3" borderId="0" xfId="4" applyNumberFormat="1" applyFont="1" applyFill="1" applyAlignment="1"/>
    <xf numFmtId="166" fontId="4" fillId="3" borderId="0" xfId="7" applyNumberFormat="1" applyFont="1" applyFill="1" applyAlignment="1"/>
    <xf numFmtId="166" fontId="4" fillId="3" borderId="0" xfId="5" applyNumberFormat="1" applyFont="1" applyFill="1" applyAlignment="1"/>
    <xf numFmtId="166" fontId="4" fillId="0" borderId="0" xfId="5" quotePrefix="1" applyNumberFormat="1" applyFont="1" applyAlignment="1">
      <alignment horizontal="right"/>
    </xf>
    <xf numFmtId="2" fontId="4" fillId="3" borderId="0" xfId="4" quotePrefix="1" applyNumberFormat="1" applyFont="1" applyFill="1"/>
    <xf numFmtId="3" fontId="45" fillId="0" borderId="0" xfId="9" applyNumberFormat="1" applyFont="1"/>
    <xf numFmtId="164" fontId="7" fillId="2" borderId="0" xfId="0" applyFont="1" applyFill="1" applyAlignment="1">
      <alignment horizontal="left" vertical="top"/>
    </xf>
    <xf numFmtId="164" fontId="4" fillId="2" borderId="0" xfId="0" applyFont="1" applyFill="1" applyAlignment="1">
      <alignment horizontal="left" vertical="top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quotePrefix="1" applyFont="1" applyAlignment="1" applyProtection="1">
      <alignment horizontal="center"/>
    </xf>
  </cellXfs>
  <cellStyles count="78">
    <cellStyle name="20% - Accent1" xfId="53" builtinId="30" customBuiltin="1"/>
    <cellStyle name="20% - Accent2" xfId="57" builtinId="34" customBuiltin="1"/>
    <cellStyle name="20% - Accent3" xfId="61" builtinId="38" customBuiltin="1"/>
    <cellStyle name="20% - Accent4" xfId="65" builtinId="42" customBuiltin="1"/>
    <cellStyle name="20% - Accent5" xfId="69" builtinId="46" customBuiltin="1"/>
    <cellStyle name="20% - Accent6" xfId="73" builtinId="50" customBuiltin="1"/>
    <cellStyle name="40% - Accent1" xfId="54" builtinId="31" customBuiltin="1"/>
    <cellStyle name="40% - Accent2" xfId="58" builtinId="35" customBuiltin="1"/>
    <cellStyle name="40% - Accent3" xfId="62" builtinId="39" customBuiltin="1"/>
    <cellStyle name="40% - Accent4" xfId="66" builtinId="43" customBuiltin="1"/>
    <cellStyle name="40% - Accent5" xfId="70" builtinId="47" customBuiltin="1"/>
    <cellStyle name="40% - Accent6" xfId="74" builtinId="51" customBuiltin="1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" xfId="1" builtinId="3"/>
    <cellStyle name="Comma 2" xfId="14"/>
    <cellStyle name="Currency 2" xfId="33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 2" xfId="10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5"/>
    <cellStyle name="Normal 11" xfId="15"/>
    <cellStyle name="Normal 12" xfId="76"/>
    <cellStyle name="Normal 2" xfId="2"/>
    <cellStyle name="Normal 2 2" xfId="13"/>
    <cellStyle name="Normal 2 2 2" xfId="7"/>
    <cellStyle name="Normal 2 2 3" xfId="17"/>
    <cellStyle name="Normal 2 2 4" xfId="16"/>
    <cellStyle name="Normal 2 3" xfId="18"/>
    <cellStyle name="Normal 2 4" xfId="34"/>
    <cellStyle name="Normal 3" xfId="3"/>
    <cellStyle name="Normal 3 2" xfId="20"/>
    <cellStyle name="Normal 3 3" xfId="19"/>
    <cellStyle name="Normal 4" xfId="4"/>
    <cellStyle name="Normal 4 2" xfId="22"/>
    <cellStyle name="Normal 4 3" xfId="23"/>
    <cellStyle name="Normal 4 4" xfId="24"/>
    <cellStyle name="Normal 4 5" xfId="21"/>
    <cellStyle name="Normal 5" xfId="9"/>
    <cellStyle name="Normal 5 2" xfId="26"/>
    <cellStyle name="Normal 5 3" xfId="25"/>
    <cellStyle name="Normal 6" xfId="12"/>
    <cellStyle name="Normal 6 2" xfId="28"/>
    <cellStyle name="Normal 6 3" xfId="8"/>
    <cellStyle name="Normal 6 3 2" xfId="29"/>
    <cellStyle name="Normal 6 4" xfId="27"/>
    <cellStyle name="Normal 7" xfId="30"/>
    <cellStyle name="Normal 8" xfId="31"/>
    <cellStyle name="Normal 8 2" xfId="32"/>
    <cellStyle name="Normal 9" xfId="6"/>
    <cellStyle name="Normal_RICETABLE7" xfId="11"/>
    <cellStyle name="Note 2" xfId="77"/>
    <cellStyle name="Output" xfId="45" builtinId="21" customBuiltin="1"/>
    <cellStyle name="Percent 2" xfId="35"/>
    <cellStyle name="Title" xfId="36" builtinId="15" customBuiltin="1"/>
    <cellStyle name="Total" xfId="51" builtinId="25" customBuiltin="1"/>
    <cellStyle name="Warning Text" xfId="49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=b56-@SUM(b7:b53)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=c57-@sum(c8:c53)" TargetMode="External"/><Relationship Id="rId2" Type="http://schemas.openxmlformats.org/officeDocument/2006/relationships/hyperlink" Target="mailto:=c57-@sum(c8:c53)" TargetMode="External"/><Relationship Id="rId1" Type="http://schemas.openxmlformats.org/officeDocument/2006/relationships/hyperlink" Target="mailto:=c57-@sum(c8:c53)" TargetMode="External"/><Relationship Id="rId4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=c9-@sum(c10:c14)" TargetMode="External"/><Relationship Id="rId1" Type="http://schemas.openxmlformats.org/officeDocument/2006/relationships/hyperlink" Target="mailto:=c9-@sum(c10:c14)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5" Type="http://schemas.openxmlformats.org/officeDocument/2006/relationships/printerSettings" Target="../printerSettings/printerSettings8.bin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hyperlink" Target="mailto:=c48-@SUM(c49:c65)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126" zoomScaleNormal="126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H3"/>
    </sheetView>
  </sheetViews>
  <sheetFormatPr defaultRowHeight="12" x14ac:dyDescent="0.15"/>
  <cols>
    <col min="1" max="1" width="17.375" customWidth="1"/>
    <col min="2" max="2" width="9.75" customWidth="1"/>
    <col min="3" max="3" width="10.75" customWidth="1"/>
    <col min="4" max="4" width="9.625" customWidth="1"/>
    <col min="6" max="6" width="11.375" customWidth="1"/>
    <col min="7" max="7" width="11.125" customWidth="1"/>
    <col min="8" max="8" width="12.5" customWidth="1"/>
  </cols>
  <sheetData>
    <row r="1" spans="1:8" ht="12" customHeight="1" x14ac:dyDescent="0.15">
      <c r="A1" s="567" t="s">
        <v>39</v>
      </c>
      <c r="B1" s="568"/>
      <c r="C1" s="568"/>
      <c r="D1" s="568"/>
      <c r="E1" s="568"/>
      <c r="F1" s="568"/>
      <c r="G1" s="568"/>
      <c r="H1" s="568"/>
    </row>
    <row r="2" spans="1:8" x14ac:dyDescent="0.15">
      <c r="A2" s="568"/>
      <c r="B2" s="568"/>
      <c r="C2" s="568"/>
      <c r="D2" s="568"/>
      <c r="E2" s="568"/>
      <c r="F2" s="568"/>
      <c r="G2" s="568"/>
      <c r="H2" s="568"/>
    </row>
    <row r="3" spans="1:8" x14ac:dyDescent="0.15">
      <c r="A3" s="568"/>
      <c r="B3" s="568"/>
      <c r="C3" s="568"/>
      <c r="D3" s="568"/>
      <c r="E3" s="568"/>
      <c r="F3" s="568"/>
      <c r="G3" s="568"/>
      <c r="H3" s="568"/>
    </row>
    <row r="4" spans="1:8" ht="12.75" x14ac:dyDescent="0.2">
      <c r="A4" s="22"/>
      <c r="B4" s="23"/>
      <c r="C4" s="23"/>
      <c r="D4" s="24"/>
      <c r="E4" s="24"/>
      <c r="F4" s="24"/>
      <c r="G4" s="24"/>
      <c r="H4" s="24"/>
    </row>
    <row r="5" spans="1:8" ht="12.75" x14ac:dyDescent="0.2">
      <c r="A5" s="25" t="s">
        <v>0</v>
      </c>
      <c r="B5" s="26"/>
      <c r="C5" s="26"/>
      <c r="D5" s="27"/>
      <c r="E5" s="27"/>
      <c r="F5" s="27"/>
      <c r="G5" s="27"/>
      <c r="H5" s="27"/>
    </row>
    <row r="6" spans="1:8" ht="12.75" x14ac:dyDescent="0.2">
      <c r="A6" s="28" t="s">
        <v>1</v>
      </c>
      <c r="B6" s="29" t="s">
        <v>35</v>
      </c>
      <c r="C6" s="29" t="s">
        <v>36</v>
      </c>
      <c r="D6" s="29" t="s">
        <v>37</v>
      </c>
      <c r="E6" s="29" t="s">
        <v>40</v>
      </c>
      <c r="F6" s="29" t="s">
        <v>41</v>
      </c>
      <c r="G6" s="29" t="s">
        <v>356</v>
      </c>
      <c r="H6" s="29" t="s">
        <v>396</v>
      </c>
    </row>
    <row r="7" spans="1:8" ht="12.75" x14ac:dyDescent="0.2">
      <c r="A7" s="30"/>
      <c r="B7" s="31"/>
      <c r="C7" s="31"/>
      <c r="D7" s="31"/>
      <c r="E7" s="31"/>
      <c r="F7" s="31"/>
      <c r="G7" s="31"/>
      <c r="H7" s="31" t="s">
        <v>31</v>
      </c>
    </row>
    <row r="8" spans="1:8" ht="12.75" x14ac:dyDescent="0.2">
      <c r="A8" s="32" t="s">
        <v>3</v>
      </c>
      <c r="B8" s="9"/>
      <c r="C8" s="9"/>
      <c r="D8" s="9"/>
      <c r="E8" s="9" t="s">
        <v>25</v>
      </c>
      <c r="F8" s="6"/>
      <c r="G8" s="6"/>
      <c r="H8" s="6"/>
    </row>
    <row r="9" spans="1:8" ht="12.75" x14ac:dyDescent="0.2">
      <c r="A9" s="33" t="s">
        <v>30</v>
      </c>
      <c r="B9" s="6"/>
      <c r="C9" s="6"/>
      <c r="D9" s="6"/>
      <c r="E9" s="6"/>
      <c r="F9" s="6"/>
      <c r="G9" s="6"/>
      <c r="H9" s="6"/>
    </row>
    <row r="10" spans="1:8" ht="12.75" x14ac:dyDescent="0.2">
      <c r="A10" s="33" t="s">
        <v>4</v>
      </c>
      <c r="B10" s="10">
        <v>2.4900000000000002</v>
      </c>
      <c r="C10" s="10">
        <v>2.9540000000000002</v>
      </c>
      <c r="D10" s="10">
        <v>2.625</v>
      </c>
      <c r="E10" s="10">
        <v>3.15</v>
      </c>
      <c r="F10" s="10">
        <v>2.4630000000000001</v>
      </c>
      <c r="G10" s="10">
        <v>2.9460000000000002</v>
      </c>
      <c r="H10" s="10">
        <v>2.54</v>
      </c>
    </row>
    <row r="11" spans="1:8" ht="12.75" x14ac:dyDescent="0.2">
      <c r="A11" s="33" t="s">
        <v>5</v>
      </c>
      <c r="B11" s="10">
        <v>2.4630000000000001</v>
      </c>
      <c r="C11" s="10">
        <v>2.9329999999999998</v>
      </c>
      <c r="D11" s="10">
        <v>2.5840000000000001</v>
      </c>
      <c r="E11" s="10">
        <v>3.097</v>
      </c>
      <c r="F11" s="10">
        <v>2.3740000000000001</v>
      </c>
      <c r="G11" s="10">
        <v>2.915</v>
      </c>
      <c r="H11" s="10">
        <v>2.4769999999999999</v>
      </c>
    </row>
    <row r="12" spans="1:8" ht="12.75" x14ac:dyDescent="0.2">
      <c r="A12" s="33" t="s">
        <v>2</v>
      </c>
      <c r="B12" s="12"/>
      <c r="C12" s="12"/>
      <c r="D12" s="12"/>
      <c r="E12" s="12"/>
      <c r="F12" s="12"/>
      <c r="G12" s="12"/>
      <c r="H12" s="12"/>
    </row>
    <row r="13" spans="1:8" ht="12.75" x14ac:dyDescent="0.2">
      <c r="A13" s="33" t="s">
        <v>2</v>
      </c>
      <c r="B13" s="13"/>
      <c r="C13" s="13"/>
      <c r="E13" s="527" t="s">
        <v>26</v>
      </c>
      <c r="F13" s="12"/>
      <c r="G13" s="12"/>
      <c r="H13" s="12"/>
    </row>
    <row r="14" spans="1:8" ht="12.75" x14ac:dyDescent="0.2">
      <c r="A14" s="33" t="s">
        <v>2</v>
      </c>
      <c r="B14" s="6"/>
      <c r="C14" s="6"/>
      <c r="D14" s="6"/>
      <c r="E14" s="6"/>
      <c r="F14" s="6"/>
      <c r="G14" s="6"/>
      <c r="H14" s="6"/>
    </row>
    <row r="15" spans="1:8" ht="12.75" x14ac:dyDescent="0.2">
      <c r="A15" s="33" t="s">
        <v>6</v>
      </c>
      <c r="B15" s="14">
        <v>7693.8692651238325</v>
      </c>
      <c r="C15" s="14">
        <v>7576.3723150358001</v>
      </c>
      <c r="D15" s="14">
        <v>7472.1362229102169</v>
      </c>
      <c r="E15" s="14">
        <v>7237</v>
      </c>
      <c r="F15" s="14">
        <v>7507.4978938500426</v>
      </c>
      <c r="G15" s="14">
        <v>7691.6295025728987</v>
      </c>
      <c r="H15" s="14">
        <f>H20/H11*100</f>
        <v>7587.2426322163919</v>
      </c>
    </row>
    <row r="16" spans="1:8" ht="12.75" x14ac:dyDescent="0.2">
      <c r="A16" s="33" t="s">
        <v>2</v>
      </c>
      <c r="B16" s="6"/>
      <c r="C16" s="6"/>
      <c r="D16" s="6"/>
      <c r="E16" s="6"/>
      <c r="F16" s="6"/>
      <c r="G16" s="6"/>
      <c r="H16" s="6"/>
    </row>
    <row r="17" spans="1:8" ht="12.75" x14ac:dyDescent="0.2">
      <c r="A17" s="33" t="s">
        <v>2</v>
      </c>
      <c r="B17" s="9"/>
      <c r="D17" s="9"/>
      <c r="E17" s="9" t="s">
        <v>27</v>
      </c>
      <c r="F17" s="12"/>
      <c r="G17" s="12"/>
      <c r="H17" s="12"/>
    </row>
    <row r="18" spans="1:8" ht="12.75" x14ac:dyDescent="0.2">
      <c r="A18" s="33" t="s">
        <v>2</v>
      </c>
      <c r="B18" s="6"/>
      <c r="C18" s="6"/>
      <c r="D18" s="6"/>
      <c r="E18" s="6"/>
      <c r="F18" s="6"/>
      <c r="G18" s="6"/>
      <c r="H18" s="6"/>
    </row>
    <row r="19" spans="1:8" ht="12.75" x14ac:dyDescent="0.2">
      <c r="A19" s="33" t="s">
        <v>7</v>
      </c>
      <c r="B19" s="20">
        <v>36.423000000000002</v>
      </c>
      <c r="C19" s="20">
        <v>31.830999999999989</v>
      </c>
      <c r="D19" s="20">
        <v>48.52600000000001</v>
      </c>
      <c r="E19" s="20">
        <v>46.468000000000046</v>
      </c>
      <c r="F19" s="20">
        <v>46.046000000000049</v>
      </c>
      <c r="G19" s="20">
        <v>29.381000000000057</v>
      </c>
      <c r="H19" s="20">
        <f t="shared" ref="H19" si="0">G35</f>
        <v>44.850999999999999</v>
      </c>
    </row>
    <row r="20" spans="1:8" ht="12.75" x14ac:dyDescent="0.2">
      <c r="A20" s="33" t="s">
        <v>8</v>
      </c>
      <c r="B20" s="20">
        <v>189.5</v>
      </c>
      <c r="C20" s="20">
        <v>222.215</v>
      </c>
      <c r="D20" s="20">
        <v>193.08</v>
      </c>
      <c r="E20" s="20">
        <v>224.14500000000001</v>
      </c>
      <c r="F20" s="20">
        <v>178.22800000000001</v>
      </c>
      <c r="G20" s="20">
        <v>224.21100000000001</v>
      </c>
      <c r="H20" s="20">
        <v>187.93600000000001</v>
      </c>
    </row>
    <row r="21" spans="1:8" ht="12.75" x14ac:dyDescent="0.2">
      <c r="A21" s="33" t="s">
        <v>9</v>
      </c>
      <c r="B21" s="21">
        <v>23.103999999999999</v>
      </c>
      <c r="C21" s="21">
        <v>24.646999999999998</v>
      </c>
      <c r="D21" s="21">
        <v>24.128</v>
      </c>
      <c r="E21" s="21">
        <v>23.462</v>
      </c>
      <c r="F21" s="21">
        <v>27.542000000000002</v>
      </c>
      <c r="G21" s="21">
        <v>28.984999999999999</v>
      </c>
      <c r="H21" s="21">
        <v>29.6</v>
      </c>
    </row>
    <row r="22" spans="1:8" ht="12.75" x14ac:dyDescent="0.2">
      <c r="A22" s="33" t="s">
        <v>10</v>
      </c>
      <c r="B22" s="21">
        <v>249.02699999999999</v>
      </c>
      <c r="C22" s="21">
        <v>278.69299999999998</v>
      </c>
      <c r="D22" s="21">
        <v>265.73400000000004</v>
      </c>
      <c r="E22" s="21">
        <v>294.07500000000005</v>
      </c>
      <c r="F22" s="21">
        <f t="shared" ref="F22:H22" si="1">F19+F20+F21</f>
        <v>251.81600000000006</v>
      </c>
      <c r="G22" s="21">
        <f t="shared" si="1"/>
        <v>282.57700000000006</v>
      </c>
      <c r="H22" s="21">
        <f t="shared" si="1"/>
        <v>262.387</v>
      </c>
    </row>
    <row r="23" spans="1:8" ht="12.75" x14ac:dyDescent="0.2">
      <c r="A23" s="33" t="s">
        <v>2</v>
      </c>
      <c r="B23" s="21"/>
      <c r="C23" s="21"/>
      <c r="D23" s="21"/>
      <c r="E23" s="21"/>
      <c r="F23" s="21"/>
      <c r="G23" s="21"/>
      <c r="H23" s="21"/>
    </row>
    <row r="24" spans="1:8" ht="12.75" x14ac:dyDescent="0.2">
      <c r="A24" s="33" t="s">
        <v>11</v>
      </c>
      <c r="B24" s="21"/>
      <c r="C24" s="21"/>
      <c r="D24" s="21"/>
      <c r="E24" s="21"/>
      <c r="F24" s="21"/>
      <c r="G24" s="21"/>
      <c r="H24" s="21"/>
    </row>
    <row r="25" spans="1:8" ht="12.75" x14ac:dyDescent="0.2">
      <c r="A25" s="33" t="s">
        <v>22</v>
      </c>
      <c r="B25" s="20">
        <f>B27-B26</f>
        <v>121.54939999999999</v>
      </c>
      <c r="C25" s="20">
        <f t="shared" ref="C25:G25" si="2">C27-C26</f>
        <v>131.84109999999998</v>
      </c>
      <c r="D25" s="20">
        <f t="shared" si="2"/>
        <v>110.22359999999999</v>
      </c>
      <c r="E25" s="20">
        <f t="shared" si="2"/>
        <v>131.26300000000001</v>
      </c>
      <c r="F25" s="20">
        <f t="shared" si="2"/>
        <v>133.06899999999999</v>
      </c>
      <c r="G25" s="20">
        <f t="shared" si="2"/>
        <v>142.142</v>
      </c>
      <c r="H25" s="20" t="s">
        <v>33</v>
      </c>
    </row>
    <row r="26" spans="1:8" ht="12.75" x14ac:dyDescent="0.2">
      <c r="A26" s="33" t="s">
        <v>12</v>
      </c>
      <c r="B26" s="21">
        <v>2.3546</v>
      </c>
      <c r="C26" s="21">
        <v>2.0729000000000002</v>
      </c>
      <c r="D26" s="21">
        <v>2.4514</v>
      </c>
      <c r="E26" s="21">
        <v>1.97</v>
      </c>
      <c r="F26" s="20">
        <v>2.2999999999999998</v>
      </c>
      <c r="G26" s="20">
        <v>2</v>
      </c>
      <c r="H26" s="20" t="s">
        <v>33</v>
      </c>
    </row>
    <row r="27" spans="1:8" ht="12.75" x14ac:dyDescent="0.2">
      <c r="A27" s="34" t="s">
        <v>13</v>
      </c>
      <c r="B27" s="20">
        <v>123.904</v>
      </c>
      <c r="C27" s="20">
        <v>133.91399999999999</v>
      </c>
      <c r="D27" s="20">
        <v>112.675</v>
      </c>
      <c r="E27" s="20">
        <v>133.233</v>
      </c>
      <c r="F27" s="20">
        <v>135.369</v>
      </c>
      <c r="G27" s="20">
        <v>144.142</v>
      </c>
      <c r="H27" s="20">
        <v>131</v>
      </c>
    </row>
    <row r="28" spans="1:8" ht="12.75" x14ac:dyDescent="0.2">
      <c r="A28" s="33" t="s">
        <v>2</v>
      </c>
      <c r="B28" s="21"/>
      <c r="C28" s="21"/>
      <c r="D28" s="21"/>
      <c r="E28" s="21"/>
      <c r="F28" s="21"/>
      <c r="G28" s="21"/>
      <c r="H28" s="21"/>
    </row>
    <row r="29" spans="1:8" ht="12.75" x14ac:dyDescent="0.2">
      <c r="A29" s="33" t="s">
        <v>14</v>
      </c>
      <c r="B29" s="21">
        <v>93.292000000000002</v>
      </c>
      <c r="C29" s="21">
        <v>96.253</v>
      </c>
      <c r="D29" s="21">
        <v>106.59099999999999</v>
      </c>
      <c r="E29" s="21">
        <v>114.79600000000001</v>
      </c>
      <c r="F29" s="21">
        <v>87.066000000000003</v>
      </c>
      <c r="G29" s="21">
        <v>93.584000000000003</v>
      </c>
      <c r="H29" s="21">
        <v>95</v>
      </c>
    </row>
    <row r="30" spans="1:8" ht="12.75" x14ac:dyDescent="0.2">
      <c r="A30" s="33" t="s">
        <v>15</v>
      </c>
      <c r="B30" s="20">
        <v>28.018999999999998</v>
      </c>
      <c r="C30" s="20">
        <v>32.348999999999997</v>
      </c>
      <c r="D30" s="20">
        <v>38.901000000000003</v>
      </c>
      <c r="E30" s="20">
        <v>40.366999999999997</v>
      </c>
      <c r="F30" s="20">
        <v>28.844999999999999</v>
      </c>
      <c r="G30" s="20">
        <v>33.024999999999999</v>
      </c>
      <c r="H30" s="20">
        <v>33</v>
      </c>
    </row>
    <row r="31" spans="1:8" ht="12.75" x14ac:dyDescent="0.2">
      <c r="A31" s="33" t="s">
        <v>23</v>
      </c>
      <c r="B31" s="21">
        <v>65.272999999999996</v>
      </c>
      <c r="C31" s="21">
        <v>63.904000000000003</v>
      </c>
      <c r="D31" s="21">
        <v>67.69</v>
      </c>
      <c r="E31" s="21">
        <v>74.429000000000002</v>
      </c>
      <c r="F31" s="21">
        <v>58.220999999999997</v>
      </c>
      <c r="G31" s="21">
        <v>60.558999999999997</v>
      </c>
      <c r="H31" s="21">
        <v>62</v>
      </c>
    </row>
    <row r="32" spans="1:8" ht="12.75" x14ac:dyDescent="0.2">
      <c r="A32" s="35"/>
      <c r="B32" s="21"/>
      <c r="C32" s="21"/>
      <c r="D32" s="21"/>
      <c r="E32" s="21"/>
      <c r="F32" s="21"/>
      <c r="G32" s="21"/>
      <c r="H32" s="21"/>
    </row>
    <row r="33" spans="1:8" ht="12.75" x14ac:dyDescent="0.2">
      <c r="A33" s="33" t="s">
        <v>16</v>
      </c>
      <c r="B33" s="21">
        <v>217.196</v>
      </c>
      <c r="C33" s="21">
        <v>230.16699999999997</v>
      </c>
      <c r="D33" s="21">
        <v>219.26599999999999</v>
      </c>
      <c r="E33" s="21">
        <v>248.029</v>
      </c>
      <c r="F33" s="21">
        <f t="shared" ref="F33:H33" si="3">F27+F29</f>
        <v>222.435</v>
      </c>
      <c r="G33" s="21">
        <f t="shared" si="3"/>
        <v>237.726</v>
      </c>
      <c r="H33" s="21">
        <f t="shared" si="3"/>
        <v>226</v>
      </c>
    </row>
    <row r="34" spans="1:8" ht="12.75" x14ac:dyDescent="0.2">
      <c r="A34" s="33" t="s">
        <v>2</v>
      </c>
      <c r="B34" s="21"/>
      <c r="C34" s="21"/>
      <c r="D34" s="21"/>
      <c r="E34" s="21"/>
      <c r="F34" s="21"/>
      <c r="G34" s="21"/>
      <c r="H34" s="21"/>
    </row>
    <row r="35" spans="1:8" ht="12.75" x14ac:dyDescent="0.2">
      <c r="A35" s="33" t="s">
        <v>17</v>
      </c>
      <c r="B35" s="21">
        <v>31.830999999999989</v>
      </c>
      <c r="C35" s="21">
        <v>48.52600000000001</v>
      </c>
      <c r="D35" s="21">
        <v>46.468000000000046</v>
      </c>
      <c r="E35" s="21">
        <v>46.046000000000049</v>
      </c>
      <c r="F35" s="21">
        <v>29.381</v>
      </c>
      <c r="G35" s="21">
        <v>44.850999999999999</v>
      </c>
      <c r="H35" s="21">
        <f t="shared" ref="H35" si="4">H22-H33</f>
        <v>36.387</v>
      </c>
    </row>
    <row r="36" spans="1:8" ht="12.75" x14ac:dyDescent="0.2">
      <c r="A36" s="35"/>
      <c r="B36" s="20"/>
      <c r="C36" s="20"/>
      <c r="D36" s="20"/>
      <c r="E36" s="20"/>
      <c r="F36" s="20"/>
      <c r="G36" s="20"/>
      <c r="H36" s="20"/>
    </row>
    <row r="37" spans="1:8" ht="12.75" x14ac:dyDescent="0.2">
      <c r="A37" s="33" t="s">
        <v>2</v>
      </c>
      <c r="B37" s="9"/>
      <c r="D37" s="9"/>
      <c r="E37" s="9" t="s">
        <v>28</v>
      </c>
      <c r="F37" s="12"/>
      <c r="G37" s="12"/>
      <c r="H37" s="12"/>
    </row>
    <row r="38" spans="1:8" ht="12.75" x14ac:dyDescent="0.2">
      <c r="A38" s="33" t="s">
        <v>2</v>
      </c>
      <c r="B38" s="12"/>
      <c r="C38" s="12"/>
      <c r="D38" s="12"/>
      <c r="E38" s="12"/>
      <c r="F38" s="12"/>
      <c r="G38" s="12"/>
      <c r="H38" s="12"/>
    </row>
    <row r="39" spans="1:8" ht="12.75" x14ac:dyDescent="0.2">
      <c r="A39" s="36" t="s">
        <v>18</v>
      </c>
      <c r="B39" s="16">
        <v>14.655426435109298</v>
      </c>
      <c r="C39" s="16">
        <v>21.082952812523086</v>
      </c>
      <c r="D39" s="16">
        <v>21.192524148750856</v>
      </c>
      <c r="E39" s="16">
        <v>18.564764604139054</v>
      </c>
      <c r="F39" s="16">
        <v>13.247872882464101</v>
      </c>
      <c r="G39" s="16">
        <f t="shared" ref="G39:H39" si="5">G35/G33*100</f>
        <v>18.866678444932401</v>
      </c>
      <c r="H39" s="16">
        <f t="shared" si="5"/>
        <v>16.100442477876108</v>
      </c>
    </row>
    <row r="40" spans="1:8" ht="12.75" x14ac:dyDescent="0.2">
      <c r="A40" s="35"/>
      <c r="B40" s="12"/>
      <c r="C40" s="6"/>
      <c r="D40" s="6"/>
      <c r="E40" s="6"/>
      <c r="F40" s="6"/>
      <c r="G40" s="6"/>
      <c r="H40" s="6"/>
    </row>
    <row r="41" spans="1:8" ht="12.75" x14ac:dyDescent="0.2">
      <c r="A41" s="35"/>
      <c r="B41" s="17"/>
      <c r="D41" s="17"/>
      <c r="E41" s="17" t="s">
        <v>29</v>
      </c>
      <c r="F41" s="6"/>
      <c r="G41" s="6"/>
      <c r="H41" s="6"/>
    </row>
    <row r="42" spans="1:8" ht="12.75" x14ac:dyDescent="0.2">
      <c r="A42" s="33" t="s">
        <v>19</v>
      </c>
      <c r="B42" s="18"/>
      <c r="C42" s="18"/>
      <c r="D42" s="18"/>
      <c r="E42" s="18"/>
      <c r="F42" s="18"/>
      <c r="G42" s="18"/>
      <c r="H42" s="18"/>
    </row>
    <row r="43" spans="1:8" ht="12.75" x14ac:dyDescent="0.2">
      <c r="A43" s="33" t="s">
        <v>24</v>
      </c>
      <c r="B43" s="8">
        <v>16.3</v>
      </c>
      <c r="C43" s="8">
        <v>13.4</v>
      </c>
      <c r="D43" s="8">
        <v>12.2</v>
      </c>
      <c r="E43" s="8">
        <v>10.4</v>
      </c>
      <c r="F43" s="8">
        <v>12.9</v>
      </c>
      <c r="G43" s="8">
        <v>12.3</v>
      </c>
      <c r="H43" s="8">
        <v>13</v>
      </c>
    </row>
    <row r="44" spans="1:8" ht="12.75" x14ac:dyDescent="0.2">
      <c r="A44" s="33" t="s">
        <v>2</v>
      </c>
      <c r="B44" s="6"/>
      <c r="C44" s="6"/>
      <c r="D44" s="6"/>
      <c r="E44" s="6"/>
      <c r="F44" s="6"/>
      <c r="G44" s="6"/>
      <c r="H44" s="6"/>
    </row>
    <row r="45" spans="1:8" ht="12.75" x14ac:dyDescent="0.2">
      <c r="A45" s="35"/>
      <c r="B45" s="9"/>
      <c r="D45" s="9"/>
      <c r="E45" s="9" t="s">
        <v>28</v>
      </c>
      <c r="F45" s="6"/>
      <c r="G45" s="6"/>
      <c r="H45" s="6"/>
    </row>
    <row r="46" spans="1:8" ht="12.75" x14ac:dyDescent="0.2">
      <c r="A46" s="33" t="s">
        <v>20</v>
      </c>
      <c r="B46" s="12"/>
      <c r="C46" s="12"/>
      <c r="D46" s="12"/>
      <c r="E46" s="12"/>
      <c r="F46" s="12"/>
      <c r="G46" s="12"/>
      <c r="H46" s="12"/>
    </row>
    <row r="47" spans="1:8" ht="12.75" x14ac:dyDescent="0.2">
      <c r="A47" s="37" t="s">
        <v>21</v>
      </c>
      <c r="B47" s="7">
        <v>71</v>
      </c>
      <c r="C47" s="7">
        <v>70.5</v>
      </c>
      <c r="D47" s="7">
        <v>70</v>
      </c>
      <c r="E47" s="7">
        <v>70</v>
      </c>
      <c r="F47" s="7">
        <v>70</v>
      </c>
      <c r="G47" s="7">
        <v>70</v>
      </c>
      <c r="H47" s="7">
        <v>70</v>
      </c>
    </row>
    <row r="48" spans="1:8" ht="12.75" x14ac:dyDescent="0.2">
      <c r="A48" s="15" t="s">
        <v>351</v>
      </c>
      <c r="B48" s="5"/>
      <c r="C48" s="6"/>
      <c r="D48" s="6"/>
      <c r="E48" s="6"/>
      <c r="F48" s="6"/>
      <c r="G48" s="6"/>
      <c r="H48" s="6"/>
    </row>
    <row r="49" spans="1:8" ht="12.75" x14ac:dyDescent="0.2">
      <c r="A49" s="15" t="s">
        <v>350</v>
      </c>
      <c r="B49" s="11"/>
      <c r="C49" s="12"/>
      <c r="D49" s="12"/>
      <c r="E49" s="12"/>
      <c r="F49" s="12"/>
      <c r="G49" s="12"/>
      <c r="H49" s="12"/>
    </row>
    <row r="50" spans="1:8" ht="12.75" x14ac:dyDescent="0.2">
      <c r="A50" s="4" t="s">
        <v>38</v>
      </c>
      <c r="B50" s="5"/>
      <c r="C50" s="6"/>
      <c r="D50" s="6"/>
      <c r="E50" s="6"/>
      <c r="F50" s="6"/>
      <c r="G50" s="6"/>
      <c r="H50" s="6"/>
    </row>
    <row r="51" spans="1:8" ht="12.75" x14ac:dyDescent="0.2">
      <c r="A51" s="19" t="s">
        <v>417</v>
      </c>
      <c r="B51" s="5"/>
      <c r="C51" s="6"/>
      <c r="D51" s="6"/>
      <c r="E51" s="6"/>
      <c r="F51" s="6"/>
      <c r="G51" s="6"/>
      <c r="H51" s="6"/>
    </row>
    <row r="52" spans="1:8" ht="12.75" x14ac:dyDescent="0.2">
      <c r="A52" s="1"/>
      <c r="B52" s="3"/>
      <c r="C52" s="2"/>
      <c r="D52" s="2"/>
      <c r="E52" s="2"/>
      <c r="F52" s="2"/>
      <c r="G52" s="2"/>
      <c r="H52" s="2"/>
    </row>
    <row r="53" spans="1:8" ht="12.75" x14ac:dyDescent="0.2">
      <c r="A53" s="1"/>
      <c r="B53" s="3"/>
      <c r="C53" s="2"/>
      <c r="D53" s="2"/>
      <c r="E53" s="2"/>
      <c r="F53" s="2"/>
      <c r="G53" s="2"/>
      <c r="H53" s="2"/>
    </row>
    <row r="54" spans="1:8" ht="12.75" x14ac:dyDescent="0.2">
      <c r="A54" s="1"/>
      <c r="B54" s="3"/>
      <c r="C54" s="2"/>
      <c r="D54" s="2"/>
      <c r="E54" s="2"/>
      <c r="F54" s="2"/>
      <c r="G54" s="2"/>
      <c r="H54" s="2"/>
    </row>
    <row r="55" spans="1:8" ht="12.75" x14ac:dyDescent="0.2">
      <c r="A55" s="1"/>
      <c r="B55" s="3"/>
      <c r="C55" s="2"/>
      <c r="D55" s="2"/>
      <c r="E55" s="2"/>
      <c r="F55" s="2"/>
      <c r="G55" s="2"/>
      <c r="H55" s="2"/>
    </row>
  </sheetData>
  <mergeCells count="1">
    <mergeCell ref="A1:H3"/>
  </mergeCells>
  <printOptions horizontalCentered="1"/>
  <pageMargins left="0.5" right="0.5" top="0.75" bottom="0.75" header="0.3" footer="0.3"/>
  <pageSetup scale="98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AE154"/>
  <sheetViews>
    <sheetView showGridLines="0" zoomScale="120" zoomScaleNormal="120" workbookViewId="0"/>
  </sheetViews>
  <sheetFormatPr defaultColWidth="8.625" defaultRowHeight="12" x14ac:dyDescent="0.2"/>
  <cols>
    <col min="1" max="1" width="17" style="234" customWidth="1"/>
    <col min="2" max="2" width="9.375" style="234" customWidth="1"/>
    <col min="3" max="3" width="1.75" style="234" customWidth="1"/>
    <col min="4" max="5" width="9.375" style="234" customWidth="1"/>
    <col min="6" max="6" width="1.125" style="234" customWidth="1"/>
    <col min="7" max="8" width="8.75" style="234" customWidth="1"/>
    <col min="9" max="9" width="2.125" style="234" customWidth="1"/>
    <col min="10" max="11" width="9.375" style="234" customWidth="1"/>
    <col min="12" max="12" width="1.125" style="234" customWidth="1"/>
    <col min="13" max="14" width="8.75" style="234" customWidth="1"/>
    <col min="15" max="25" width="9.625" style="234" customWidth="1"/>
    <col min="26" max="26" width="12.625" style="234" customWidth="1"/>
    <col min="27" max="256" width="8.625" style="234"/>
    <col min="257" max="257" width="17" style="234" customWidth="1"/>
    <col min="258" max="258" width="9.375" style="234" customWidth="1"/>
    <col min="259" max="259" width="1.75" style="234" customWidth="1"/>
    <col min="260" max="261" width="9.375" style="234" customWidth="1"/>
    <col min="262" max="262" width="1.125" style="234" customWidth="1"/>
    <col min="263" max="264" width="8.75" style="234" customWidth="1"/>
    <col min="265" max="265" width="2.125" style="234" customWidth="1"/>
    <col min="266" max="267" width="9.375" style="234" customWidth="1"/>
    <col min="268" max="268" width="1.125" style="234" customWidth="1"/>
    <col min="269" max="270" width="8.75" style="234" customWidth="1"/>
    <col min="271" max="281" width="9.625" style="234" customWidth="1"/>
    <col min="282" max="282" width="12.625" style="234" customWidth="1"/>
    <col min="283" max="512" width="8.625" style="234"/>
    <col min="513" max="513" width="17" style="234" customWidth="1"/>
    <col min="514" max="514" width="9.375" style="234" customWidth="1"/>
    <col min="515" max="515" width="1.75" style="234" customWidth="1"/>
    <col min="516" max="517" width="9.375" style="234" customWidth="1"/>
    <col min="518" max="518" width="1.125" style="234" customWidth="1"/>
    <col min="519" max="520" width="8.75" style="234" customWidth="1"/>
    <col min="521" max="521" width="2.125" style="234" customWidth="1"/>
    <col min="522" max="523" width="9.375" style="234" customWidth="1"/>
    <col min="524" max="524" width="1.125" style="234" customWidth="1"/>
    <col min="525" max="526" width="8.75" style="234" customWidth="1"/>
    <col min="527" max="537" width="9.625" style="234" customWidth="1"/>
    <col min="538" max="538" width="12.625" style="234" customWidth="1"/>
    <col min="539" max="768" width="8.625" style="234"/>
    <col min="769" max="769" width="17" style="234" customWidth="1"/>
    <col min="770" max="770" width="9.375" style="234" customWidth="1"/>
    <col min="771" max="771" width="1.75" style="234" customWidth="1"/>
    <col min="772" max="773" width="9.375" style="234" customWidth="1"/>
    <col min="774" max="774" width="1.125" style="234" customWidth="1"/>
    <col min="775" max="776" width="8.75" style="234" customWidth="1"/>
    <col min="777" max="777" width="2.125" style="234" customWidth="1"/>
    <col min="778" max="779" width="9.375" style="234" customWidth="1"/>
    <col min="780" max="780" width="1.125" style="234" customWidth="1"/>
    <col min="781" max="782" width="8.75" style="234" customWidth="1"/>
    <col min="783" max="793" width="9.625" style="234" customWidth="1"/>
    <col min="794" max="794" width="12.625" style="234" customWidth="1"/>
    <col min="795" max="1024" width="8.625" style="234"/>
    <col min="1025" max="1025" width="17" style="234" customWidth="1"/>
    <col min="1026" max="1026" width="9.375" style="234" customWidth="1"/>
    <col min="1027" max="1027" width="1.75" style="234" customWidth="1"/>
    <col min="1028" max="1029" width="9.375" style="234" customWidth="1"/>
    <col min="1030" max="1030" width="1.125" style="234" customWidth="1"/>
    <col min="1031" max="1032" width="8.75" style="234" customWidth="1"/>
    <col min="1033" max="1033" width="2.125" style="234" customWidth="1"/>
    <col min="1034" max="1035" width="9.375" style="234" customWidth="1"/>
    <col min="1036" max="1036" width="1.125" style="234" customWidth="1"/>
    <col min="1037" max="1038" width="8.75" style="234" customWidth="1"/>
    <col min="1039" max="1049" width="9.625" style="234" customWidth="1"/>
    <col min="1050" max="1050" width="12.625" style="234" customWidth="1"/>
    <col min="1051" max="1280" width="8.625" style="234"/>
    <col min="1281" max="1281" width="17" style="234" customWidth="1"/>
    <col min="1282" max="1282" width="9.375" style="234" customWidth="1"/>
    <col min="1283" max="1283" width="1.75" style="234" customWidth="1"/>
    <col min="1284" max="1285" width="9.375" style="234" customWidth="1"/>
    <col min="1286" max="1286" width="1.125" style="234" customWidth="1"/>
    <col min="1287" max="1288" width="8.75" style="234" customWidth="1"/>
    <col min="1289" max="1289" width="2.125" style="234" customWidth="1"/>
    <col min="1290" max="1291" width="9.375" style="234" customWidth="1"/>
    <col min="1292" max="1292" width="1.125" style="234" customWidth="1"/>
    <col min="1293" max="1294" width="8.75" style="234" customWidth="1"/>
    <col min="1295" max="1305" width="9.625" style="234" customWidth="1"/>
    <col min="1306" max="1306" width="12.625" style="234" customWidth="1"/>
    <col min="1307" max="1536" width="8.625" style="234"/>
    <col min="1537" max="1537" width="17" style="234" customWidth="1"/>
    <col min="1538" max="1538" width="9.375" style="234" customWidth="1"/>
    <col min="1539" max="1539" width="1.75" style="234" customWidth="1"/>
    <col min="1540" max="1541" width="9.375" style="234" customWidth="1"/>
    <col min="1542" max="1542" width="1.125" style="234" customWidth="1"/>
    <col min="1543" max="1544" width="8.75" style="234" customWidth="1"/>
    <col min="1545" max="1545" width="2.125" style="234" customWidth="1"/>
    <col min="1546" max="1547" width="9.375" style="234" customWidth="1"/>
    <col min="1548" max="1548" width="1.125" style="234" customWidth="1"/>
    <col min="1549" max="1550" width="8.75" style="234" customWidth="1"/>
    <col min="1551" max="1561" width="9.625" style="234" customWidth="1"/>
    <col min="1562" max="1562" width="12.625" style="234" customWidth="1"/>
    <col min="1563" max="1792" width="8.625" style="234"/>
    <col min="1793" max="1793" width="17" style="234" customWidth="1"/>
    <col min="1794" max="1794" width="9.375" style="234" customWidth="1"/>
    <col min="1795" max="1795" width="1.75" style="234" customWidth="1"/>
    <col min="1796" max="1797" width="9.375" style="234" customWidth="1"/>
    <col min="1798" max="1798" width="1.125" style="234" customWidth="1"/>
    <col min="1799" max="1800" width="8.75" style="234" customWidth="1"/>
    <col min="1801" max="1801" width="2.125" style="234" customWidth="1"/>
    <col min="1802" max="1803" width="9.375" style="234" customWidth="1"/>
    <col min="1804" max="1804" width="1.125" style="234" customWidth="1"/>
    <col min="1805" max="1806" width="8.75" style="234" customWidth="1"/>
    <col min="1807" max="1817" width="9.625" style="234" customWidth="1"/>
    <col min="1818" max="1818" width="12.625" style="234" customWidth="1"/>
    <col min="1819" max="2048" width="8.625" style="234"/>
    <col min="2049" max="2049" width="17" style="234" customWidth="1"/>
    <col min="2050" max="2050" width="9.375" style="234" customWidth="1"/>
    <col min="2051" max="2051" width="1.75" style="234" customWidth="1"/>
    <col min="2052" max="2053" width="9.375" style="234" customWidth="1"/>
    <col min="2054" max="2054" width="1.125" style="234" customWidth="1"/>
    <col min="2055" max="2056" width="8.75" style="234" customWidth="1"/>
    <col min="2057" max="2057" width="2.125" style="234" customWidth="1"/>
    <col min="2058" max="2059" width="9.375" style="234" customWidth="1"/>
    <col min="2060" max="2060" width="1.125" style="234" customWidth="1"/>
    <col min="2061" max="2062" width="8.75" style="234" customWidth="1"/>
    <col min="2063" max="2073" width="9.625" style="234" customWidth="1"/>
    <col min="2074" max="2074" width="12.625" style="234" customWidth="1"/>
    <col min="2075" max="2304" width="8.625" style="234"/>
    <col min="2305" max="2305" width="17" style="234" customWidth="1"/>
    <col min="2306" max="2306" width="9.375" style="234" customWidth="1"/>
    <col min="2307" max="2307" width="1.75" style="234" customWidth="1"/>
    <col min="2308" max="2309" width="9.375" style="234" customWidth="1"/>
    <col min="2310" max="2310" width="1.125" style="234" customWidth="1"/>
    <col min="2311" max="2312" width="8.75" style="234" customWidth="1"/>
    <col min="2313" max="2313" width="2.125" style="234" customWidth="1"/>
    <col min="2314" max="2315" width="9.375" style="234" customWidth="1"/>
    <col min="2316" max="2316" width="1.125" style="234" customWidth="1"/>
    <col min="2317" max="2318" width="8.75" style="234" customWidth="1"/>
    <col min="2319" max="2329" width="9.625" style="234" customWidth="1"/>
    <col min="2330" max="2330" width="12.625" style="234" customWidth="1"/>
    <col min="2331" max="2560" width="8.625" style="234"/>
    <col min="2561" max="2561" width="17" style="234" customWidth="1"/>
    <col min="2562" max="2562" width="9.375" style="234" customWidth="1"/>
    <col min="2563" max="2563" width="1.75" style="234" customWidth="1"/>
    <col min="2564" max="2565" width="9.375" style="234" customWidth="1"/>
    <col min="2566" max="2566" width="1.125" style="234" customWidth="1"/>
    <col min="2567" max="2568" width="8.75" style="234" customWidth="1"/>
    <col min="2569" max="2569" width="2.125" style="234" customWidth="1"/>
    <col min="2570" max="2571" width="9.375" style="234" customWidth="1"/>
    <col min="2572" max="2572" width="1.125" style="234" customWidth="1"/>
    <col min="2573" max="2574" width="8.75" style="234" customWidth="1"/>
    <col min="2575" max="2585" width="9.625" style="234" customWidth="1"/>
    <col min="2586" max="2586" width="12.625" style="234" customWidth="1"/>
    <col min="2587" max="2816" width="8.625" style="234"/>
    <col min="2817" max="2817" width="17" style="234" customWidth="1"/>
    <col min="2818" max="2818" width="9.375" style="234" customWidth="1"/>
    <col min="2819" max="2819" width="1.75" style="234" customWidth="1"/>
    <col min="2820" max="2821" width="9.375" style="234" customWidth="1"/>
    <col min="2822" max="2822" width="1.125" style="234" customWidth="1"/>
    <col min="2823" max="2824" width="8.75" style="234" customWidth="1"/>
    <col min="2825" max="2825" width="2.125" style="234" customWidth="1"/>
    <col min="2826" max="2827" width="9.375" style="234" customWidth="1"/>
    <col min="2828" max="2828" width="1.125" style="234" customWidth="1"/>
    <col min="2829" max="2830" width="8.75" style="234" customWidth="1"/>
    <col min="2831" max="2841" width="9.625" style="234" customWidth="1"/>
    <col min="2842" max="2842" width="12.625" style="234" customWidth="1"/>
    <col min="2843" max="3072" width="8.625" style="234"/>
    <col min="3073" max="3073" width="17" style="234" customWidth="1"/>
    <col min="3074" max="3074" width="9.375" style="234" customWidth="1"/>
    <col min="3075" max="3075" width="1.75" style="234" customWidth="1"/>
    <col min="3076" max="3077" width="9.375" style="234" customWidth="1"/>
    <col min="3078" max="3078" width="1.125" style="234" customWidth="1"/>
    <col min="3079" max="3080" width="8.75" style="234" customWidth="1"/>
    <col min="3081" max="3081" width="2.125" style="234" customWidth="1"/>
    <col min="3082" max="3083" width="9.375" style="234" customWidth="1"/>
    <col min="3084" max="3084" width="1.125" style="234" customWidth="1"/>
    <col min="3085" max="3086" width="8.75" style="234" customWidth="1"/>
    <col min="3087" max="3097" width="9.625" style="234" customWidth="1"/>
    <col min="3098" max="3098" width="12.625" style="234" customWidth="1"/>
    <col min="3099" max="3328" width="8.625" style="234"/>
    <col min="3329" max="3329" width="17" style="234" customWidth="1"/>
    <col min="3330" max="3330" width="9.375" style="234" customWidth="1"/>
    <col min="3331" max="3331" width="1.75" style="234" customWidth="1"/>
    <col min="3332" max="3333" width="9.375" style="234" customWidth="1"/>
    <col min="3334" max="3334" width="1.125" style="234" customWidth="1"/>
    <col min="3335" max="3336" width="8.75" style="234" customWidth="1"/>
    <col min="3337" max="3337" width="2.125" style="234" customWidth="1"/>
    <col min="3338" max="3339" width="9.375" style="234" customWidth="1"/>
    <col min="3340" max="3340" width="1.125" style="234" customWidth="1"/>
    <col min="3341" max="3342" width="8.75" style="234" customWidth="1"/>
    <col min="3343" max="3353" width="9.625" style="234" customWidth="1"/>
    <col min="3354" max="3354" width="12.625" style="234" customWidth="1"/>
    <col min="3355" max="3584" width="8.625" style="234"/>
    <col min="3585" max="3585" width="17" style="234" customWidth="1"/>
    <col min="3586" max="3586" width="9.375" style="234" customWidth="1"/>
    <col min="3587" max="3587" width="1.75" style="234" customWidth="1"/>
    <col min="3588" max="3589" width="9.375" style="234" customWidth="1"/>
    <col min="3590" max="3590" width="1.125" style="234" customWidth="1"/>
    <col min="3591" max="3592" width="8.75" style="234" customWidth="1"/>
    <col min="3593" max="3593" width="2.125" style="234" customWidth="1"/>
    <col min="3594" max="3595" width="9.375" style="234" customWidth="1"/>
    <col min="3596" max="3596" width="1.125" style="234" customWidth="1"/>
    <col min="3597" max="3598" width="8.75" style="234" customWidth="1"/>
    <col min="3599" max="3609" width="9.625" style="234" customWidth="1"/>
    <col min="3610" max="3610" width="12.625" style="234" customWidth="1"/>
    <col min="3611" max="3840" width="8.625" style="234"/>
    <col min="3841" max="3841" width="17" style="234" customWidth="1"/>
    <col min="3842" max="3842" width="9.375" style="234" customWidth="1"/>
    <col min="3843" max="3843" width="1.75" style="234" customWidth="1"/>
    <col min="3844" max="3845" width="9.375" style="234" customWidth="1"/>
    <col min="3846" max="3846" width="1.125" style="234" customWidth="1"/>
    <col min="3847" max="3848" width="8.75" style="234" customWidth="1"/>
    <col min="3849" max="3849" width="2.125" style="234" customWidth="1"/>
    <col min="3850" max="3851" width="9.375" style="234" customWidth="1"/>
    <col min="3852" max="3852" width="1.125" style="234" customWidth="1"/>
    <col min="3853" max="3854" width="8.75" style="234" customWidth="1"/>
    <col min="3855" max="3865" width="9.625" style="234" customWidth="1"/>
    <col min="3866" max="3866" width="12.625" style="234" customWidth="1"/>
    <col min="3867" max="4096" width="8.625" style="234"/>
    <col min="4097" max="4097" width="17" style="234" customWidth="1"/>
    <col min="4098" max="4098" width="9.375" style="234" customWidth="1"/>
    <col min="4099" max="4099" width="1.75" style="234" customWidth="1"/>
    <col min="4100" max="4101" width="9.375" style="234" customWidth="1"/>
    <col min="4102" max="4102" width="1.125" style="234" customWidth="1"/>
    <col min="4103" max="4104" width="8.75" style="234" customWidth="1"/>
    <col min="4105" max="4105" width="2.125" style="234" customWidth="1"/>
    <col min="4106" max="4107" width="9.375" style="234" customWidth="1"/>
    <col min="4108" max="4108" width="1.125" style="234" customWidth="1"/>
    <col min="4109" max="4110" width="8.75" style="234" customWidth="1"/>
    <col min="4111" max="4121" width="9.625" style="234" customWidth="1"/>
    <col min="4122" max="4122" width="12.625" style="234" customWidth="1"/>
    <col min="4123" max="4352" width="8.625" style="234"/>
    <col min="4353" max="4353" width="17" style="234" customWidth="1"/>
    <col min="4354" max="4354" width="9.375" style="234" customWidth="1"/>
    <col min="4355" max="4355" width="1.75" style="234" customWidth="1"/>
    <col min="4356" max="4357" width="9.375" style="234" customWidth="1"/>
    <col min="4358" max="4358" width="1.125" style="234" customWidth="1"/>
    <col min="4359" max="4360" width="8.75" style="234" customWidth="1"/>
    <col min="4361" max="4361" width="2.125" style="234" customWidth="1"/>
    <col min="4362" max="4363" width="9.375" style="234" customWidth="1"/>
    <col min="4364" max="4364" width="1.125" style="234" customWidth="1"/>
    <col min="4365" max="4366" width="8.75" style="234" customWidth="1"/>
    <col min="4367" max="4377" width="9.625" style="234" customWidth="1"/>
    <col min="4378" max="4378" width="12.625" style="234" customWidth="1"/>
    <col min="4379" max="4608" width="8.625" style="234"/>
    <col min="4609" max="4609" width="17" style="234" customWidth="1"/>
    <col min="4610" max="4610" width="9.375" style="234" customWidth="1"/>
    <col min="4611" max="4611" width="1.75" style="234" customWidth="1"/>
    <col min="4612" max="4613" width="9.375" style="234" customWidth="1"/>
    <col min="4614" max="4614" width="1.125" style="234" customWidth="1"/>
    <col min="4615" max="4616" width="8.75" style="234" customWidth="1"/>
    <col min="4617" max="4617" width="2.125" style="234" customWidth="1"/>
    <col min="4618" max="4619" width="9.375" style="234" customWidth="1"/>
    <col min="4620" max="4620" width="1.125" style="234" customWidth="1"/>
    <col min="4621" max="4622" width="8.75" style="234" customWidth="1"/>
    <col min="4623" max="4633" width="9.625" style="234" customWidth="1"/>
    <col min="4634" max="4634" width="12.625" style="234" customWidth="1"/>
    <col min="4635" max="4864" width="8.625" style="234"/>
    <col min="4865" max="4865" width="17" style="234" customWidth="1"/>
    <col min="4866" max="4866" width="9.375" style="234" customWidth="1"/>
    <col min="4867" max="4867" width="1.75" style="234" customWidth="1"/>
    <col min="4868" max="4869" width="9.375" style="234" customWidth="1"/>
    <col min="4870" max="4870" width="1.125" style="234" customWidth="1"/>
    <col min="4871" max="4872" width="8.75" style="234" customWidth="1"/>
    <col min="4873" max="4873" width="2.125" style="234" customWidth="1"/>
    <col min="4874" max="4875" width="9.375" style="234" customWidth="1"/>
    <col min="4876" max="4876" width="1.125" style="234" customWidth="1"/>
    <col min="4877" max="4878" width="8.75" style="234" customWidth="1"/>
    <col min="4879" max="4889" width="9.625" style="234" customWidth="1"/>
    <col min="4890" max="4890" width="12.625" style="234" customWidth="1"/>
    <col min="4891" max="5120" width="8.625" style="234"/>
    <col min="5121" max="5121" width="17" style="234" customWidth="1"/>
    <col min="5122" max="5122" width="9.375" style="234" customWidth="1"/>
    <col min="5123" max="5123" width="1.75" style="234" customWidth="1"/>
    <col min="5124" max="5125" width="9.375" style="234" customWidth="1"/>
    <col min="5126" max="5126" width="1.125" style="234" customWidth="1"/>
    <col min="5127" max="5128" width="8.75" style="234" customWidth="1"/>
    <col min="5129" max="5129" width="2.125" style="234" customWidth="1"/>
    <col min="5130" max="5131" width="9.375" style="234" customWidth="1"/>
    <col min="5132" max="5132" width="1.125" style="234" customWidth="1"/>
    <col min="5133" max="5134" width="8.75" style="234" customWidth="1"/>
    <col min="5135" max="5145" width="9.625" style="234" customWidth="1"/>
    <col min="5146" max="5146" width="12.625" style="234" customWidth="1"/>
    <col min="5147" max="5376" width="8.625" style="234"/>
    <col min="5377" max="5377" width="17" style="234" customWidth="1"/>
    <col min="5378" max="5378" width="9.375" style="234" customWidth="1"/>
    <col min="5379" max="5379" width="1.75" style="234" customWidth="1"/>
    <col min="5380" max="5381" width="9.375" style="234" customWidth="1"/>
    <col min="5382" max="5382" width="1.125" style="234" customWidth="1"/>
    <col min="5383" max="5384" width="8.75" style="234" customWidth="1"/>
    <col min="5385" max="5385" width="2.125" style="234" customWidth="1"/>
    <col min="5386" max="5387" width="9.375" style="234" customWidth="1"/>
    <col min="5388" max="5388" width="1.125" style="234" customWidth="1"/>
    <col min="5389" max="5390" width="8.75" style="234" customWidth="1"/>
    <col min="5391" max="5401" width="9.625" style="234" customWidth="1"/>
    <col min="5402" max="5402" width="12.625" style="234" customWidth="1"/>
    <col min="5403" max="5632" width="8.625" style="234"/>
    <col min="5633" max="5633" width="17" style="234" customWidth="1"/>
    <col min="5634" max="5634" width="9.375" style="234" customWidth="1"/>
    <col min="5635" max="5635" width="1.75" style="234" customWidth="1"/>
    <col min="5636" max="5637" width="9.375" style="234" customWidth="1"/>
    <col min="5638" max="5638" width="1.125" style="234" customWidth="1"/>
    <col min="5639" max="5640" width="8.75" style="234" customWidth="1"/>
    <col min="5641" max="5641" width="2.125" style="234" customWidth="1"/>
    <col min="5642" max="5643" width="9.375" style="234" customWidth="1"/>
    <col min="5644" max="5644" width="1.125" style="234" customWidth="1"/>
    <col min="5645" max="5646" width="8.75" style="234" customWidth="1"/>
    <col min="5647" max="5657" width="9.625" style="234" customWidth="1"/>
    <col min="5658" max="5658" width="12.625" style="234" customWidth="1"/>
    <col min="5659" max="5888" width="8.625" style="234"/>
    <col min="5889" max="5889" width="17" style="234" customWidth="1"/>
    <col min="5890" max="5890" width="9.375" style="234" customWidth="1"/>
    <col min="5891" max="5891" width="1.75" style="234" customWidth="1"/>
    <col min="5892" max="5893" width="9.375" style="234" customWidth="1"/>
    <col min="5894" max="5894" width="1.125" style="234" customWidth="1"/>
    <col min="5895" max="5896" width="8.75" style="234" customWidth="1"/>
    <col min="5897" max="5897" width="2.125" style="234" customWidth="1"/>
    <col min="5898" max="5899" width="9.375" style="234" customWidth="1"/>
    <col min="5900" max="5900" width="1.125" style="234" customWidth="1"/>
    <col min="5901" max="5902" width="8.75" style="234" customWidth="1"/>
    <col min="5903" max="5913" width="9.625" style="234" customWidth="1"/>
    <col min="5914" max="5914" width="12.625" style="234" customWidth="1"/>
    <col min="5915" max="6144" width="8.625" style="234"/>
    <col min="6145" max="6145" width="17" style="234" customWidth="1"/>
    <col min="6146" max="6146" width="9.375" style="234" customWidth="1"/>
    <col min="6147" max="6147" width="1.75" style="234" customWidth="1"/>
    <col min="6148" max="6149" width="9.375" style="234" customWidth="1"/>
    <col min="6150" max="6150" width="1.125" style="234" customWidth="1"/>
    <col min="6151" max="6152" width="8.75" style="234" customWidth="1"/>
    <col min="6153" max="6153" width="2.125" style="234" customWidth="1"/>
    <col min="6154" max="6155" width="9.375" style="234" customWidth="1"/>
    <col min="6156" max="6156" width="1.125" style="234" customWidth="1"/>
    <col min="6157" max="6158" width="8.75" style="234" customWidth="1"/>
    <col min="6159" max="6169" width="9.625" style="234" customWidth="1"/>
    <col min="6170" max="6170" width="12.625" style="234" customWidth="1"/>
    <col min="6171" max="6400" width="8.625" style="234"/>
    <col min="6401" max="6401" width="17" style="234" customWidth="1"/>
    <col min="6402" max="6402" width="9.375" style="234" customWidth="1"/>
    <col min="6403" max="6403" width="1.75" style="234" customWidth="1"/>
    <col min="6404" max="6405" width="9.375" style="234" customWidth="1"/>
    <col min="6406" max="6406" width="1.125" style="234" customWidth="1"/>
    <col min="6407" max="6408" width="8.75" style="234" customWidth="1"/>
    <col min="6409" max="6409" width="2.125" style="234" customWidth="1"/>
    <col min="6410" max="6411" width="9.375" style="234" customWidth="1"/>
    <col min="6412" max="6412" width="1.125" style="234" customWidth="1"/>
    <col min="6413" max="6414" width="8.75" style="234" customWidth="1"/>
    <col min="6415" max="6425" width="9.625" style="234" customWidth="1"/>
    <col min="6426" max="6426" width="12.625" style="234" customWidth="1"/>
    <col min="6427" max="6656" width="8.625" style="234"/>
    <col min="6657" max="6657" width="17" style="234" customWidth="1"/>
    <col min="6658" max="6658" width="9.375" style="234" customWidth="1"/>
    <col min="6659" max="6659" width="1.75" style="234" customWidth="1"/>
    <col min="6660" max="6661" width="9.375" style="234" customWidth="1"/>
    <col min="6662" max="6662" width="1.125" style="234" customWidth="1"/>
    <col min="6663" max="6664" width="8.75" style="234" customWidth="1"/>
    <col min="6665" max="6665" width="2.125" style="234" customWidth="1"/>
    <col min="6666" max="6667" width="9.375" style="234" customWidth="1"/>
    <col min="6668" max="6668" width="1.125" style="234" customWidth="1"/>
    <col min="6669" max="6670" width="8.75" style="234" customWidth="1"/>
    <col min="6671" max="6681" width="9.625" style="234" customWidth="1"/>
    <col min="6682" max="6682" width="12.625" style="234" customWidth="1"/>
    <col min="6683" max="6912" width="8.625" style="234"/>
    <col min="6913" max="6913" width="17" style="234" customWidth="1"/>
    <col min="6914" max="6914" width="9.375" style="234" customWidth="1"/>
    <col min="6915" max="6915" width="1.75" style="234" customWidth="1"/>
    <col min="6916" max="6917" width="9.375" style="234" customWidth="1"/>
    <col min="6918" max="6918" width="1.125" style="234" customWidth="1"/>
    <col min="6919" max="6920" width="8.75" style="234" customWidth="1"/>
    <col min="6921" max="6921" width="2.125" style="234" customWidth="1"/>
    <col min="6922" max="6923" width="9.375" style="234" customWidth="1"/>
    <col min="6924" max="6924" width="1.125" style="234" customWidth="1"/>
    <col min="6925" max="6926" width="8.75" style="234" customWidth="1"/>
    <col min="6927" max="6937" width="9.625" style="234" customWidth="1"/>
    <col min="6938" max="6938" width="12.625" style="234" customWidth="1"/>
    <col min="6939" max="7168" width="8.625" style="234"/>
    <col min="7169" max="7169" width="17" style="234" customWidth="1"/>
    <col min="7170" max="7170" width="9.375" style="234" customWidth="1"/>
    <col min="7171" max="7171" width="1.75" style="234" customWidth="1"/>
    <col min="7172" max="7173" width="9.375" style="234" customWidth="1"/>
    <col min="7174" max="7174" width="1.125" style="234" customWidth="1"/>
    <col min="7175" max="7176" width="8.75" style="234" customWidth="1"/>
    <col min="7177" max="7177" width="2.125" style="234" customWidth="1"/>
    <col min="7178" max="7179" width="9.375" style="234" customWidth="1"/>
    <col min="7180" max="7180" width="1.125" style="234" customWidth="1"/>
    <col min="7181" max="7182" width="8.75" style="234" customWidth="1"/>
    <col min="7183" max="7193" width="9.625" style="234" customWidth="1"/>
    <col min="7194" max="7194" width="12.625" style="234" customWidth="1"/>
    <col min="7195" max="7424" width="8.625" style="234"/>
    <col min="7425" max="7425" width="17" style="234" customWidth="1"/>
    <col min="7426" max="7426" width="9.375" style="234" customWidth="1"/>
    <col min="7427" max="7427" width="1.75" style="234" customWidth="1"/>
    <col min="7428" max="7429" width="9.375" style="234" customWidth="1"/>
    <col min="7430" max="7430" width="1.125" style="234" customWidth="1"/>
    <col min="7431" max="7432" width="8.75" style="234" customWidth="1"/>
    <col min="7433" max="7433" width="2.125" style="234" customWidth="1"/>
    <col min="7434" max="7435" width="9.375" style="234" customWidth="1"/>
    <col min="7436" max="7436" width="1.125" style="234" customWidth="1"/>
    <col min="7437" max="7438" width="8.75" style="234" customWidth="1"/>
    <col min="7439" max="7449" width="9.625" style="234" customWidth="1"/>
    <col min="7450" max="7450" width="12.625" style="234" customWidth="1"/>
    <col min="7451" max="7680" width="8.625" style="234"/>
    <col min="7681" max="7681" width="17" style="234" customWidth="1"/>
    <col min="7682" max="7682" width="9.375" style="234" customWidth="1"/>
    <col min="7683" max="7683" width="1.75" style="234" customWidth="1"/>
    <col min="7684" max="7685" width="9.375" style="234" customWidth="1"/>
    <col min="7686" max="7686" width="1.125" style="234" customWidth="1"/>
    <col min="7687" max="7688" width="8.75" style="234" customWidth="1"/>
    <col min="7689" max="7689" width="2.125" style="234" customWidth="1"/>
    <col min="7690" max="7691" width="9.375" style="234" customWidth="1"/>
    <col min="7692" max="7692" width="1.125" style="234" customWidth="1"/>
    <col min="7693" max="7694" width="8.75" style="234" customWidth="1"/>
    <col min="7695" max="7705" width="9.625" style="234" customWidth="1"/>
    <col min="7706" max="7706" width="12.625" style="234" customWidth="1"/>
    <col min="7707" max="7936" width="8.625" style="234"/>
    <col min="7937" max="7937" width="17" style="234" customWidth="1"/>
    <col min="7938" max="7938" width="9.375" style="234" customWidth="1"/>
    <col min="7939" max="7939" width="1.75" style="234" customWidth="1"/>
    <col min="7940" max="7941" width="9.375" style="234" customWidth="1"/>
    <col min="7942" max="7942" width="1.125" style="234" customWidth="1"/>
    <col min="7943" max="7944" width="8.75" style="234" customWidth="1"/>
    <col min="7945" max="7945" width="2.125" style="234" customWidth="1"/>
    <col min="7946" max="7947" width="9.375" style="234" customWidth="1"/>
    <col min="7948" max="7948" width="1.125" style="234" customWidth="1"/>
    <col min="7949" max="7950" width="8.75" style="234" customWidth="1"/>
    <col min="7951" max="7961" width="9.625" style="234" customWidth="1"/>
    <col min="7962" max="7962" width="12.625" style="234" customWidth="1"/>
    <col min="7963" max="8192" width="8.625" style="234"/>
    <col min="8193" max="8193" width="17" style="234" customWidth="1"/>
    <col min="8194" max="8194" width="9.375" style="234" customWidth="1"/>
    <col min="8195" max="8195" width="1.75" style="234" customWidth="1"/>
    <col min="8196" max="8197" width="9.375" style="234" customWidth="1"/>
    <col min="8198" max="8198" width="1.125" style="234" customWidth="1"/>
    <col min="8199" max="8200" width="8.75" style="234" customWidth="1"/>
    <col min="8201" max="8201" width="2.125" style="234" customWidth="1"/>
    <col min="8202" max="8203" width="9.375" style="234" customWidth="1"/>
    <col min="8204" max="8204" width="1.125" style="234" customWidth="1"/>
    <col min="8205" max="8206" width="8.75" style="234" customWidth="1"/>
    <col min="8207" max="8217" width="9.625" style="234" customWidth="1"/>
    <col min="8218" max="8218" width="12.625" style="234" customWidth="1"/>
    <col min="8219" max="8448" width="8.625" style="234"/>
    <col min="8449" max="8449" width="17" style="234" customWidth="1"/>
    <col min="8450" max="8450" width="9.375" style="234" customWidth="1"/>
    <col min="8451" max="8451" width="1.75" style="234" customWidth="1"/>
    <col min="8452" max="8453" width="9.375" style="234" customWidth="1"/>
    <col min="8454" max="8454" width="1.125" style="234" customWidth="1"/>
    <col min="8455" max="8456" width="8.75" style="234" customWidth="1"/>
    <col min="8457" max="8457" width="2.125" style="234" customWidth="1"/>
    <col min="8458" max="8459" width="9.375" style="234" customWidth="1"/>
    <col min="8460" max="8460" width="1.125" style="234" customWidth="1"/>
    <col min="8461" max="8462" width="8.75" style="234" customWidth="1"/>
    <col min="8463" max="8473" width="9.625" style="234" customWidth="1"/>
    <col min="8474" max="8474" width="12.625" style="234" customWidth="1"/>
    <col min="8475" max="8704" width="8.625" style="234"/>
    <col min="8705" max="8705" width="17" style="234" customWidth="1"/>
    <col min="8706" max="8706" width="9.375" style="234" customWidth="1"/>
    <col min="8707" max="8707" width="1.75" style="234" customWidth="1"/>
    <col min="8708" max="8709" width="9.375" style="234" customWidth="1"/>
    <col min="8710" max="8710" width="1.125" style="234" customWidth="1"/>
    <col min="8711" max="8712" width="8.75" style="234" customWidth="1"/>
    <col min="8713" max="8713" width="2.125" style="234" customWidth="1"/>
    <col min="8714" max="8715" width="9.375" style="234" customWidth="1"/>
    <col min="8716" max="8716" width="1.125" style="234" customWidth="1"/>
    <col min="8717" max="8718" width="8.75" style="234" customWidth="1"/>
    <col min="8719" max="8729" width="9.625" style="234" customWidth="1"/>
    <col min="8730" max="8730" width="12.625" style="234" customWidth="1"/>
    <col min="8731" max="8960" width="8.625" style="234"/>
    <col min="8961" max="8961" width="17" style="234" customWidth="1"/>
    <col min="8962" max="8962" width="9.375" style="234" customWidth="1"/>
    <col min="8963" max="8963" width="1.75" style="234" customWidth="1"/>
    <col min="8964" max="8965" width="9.375" style="234" customWidth="1"/>
    <col min="8966" max="8966" width="1.125" style="234" customWidth="1"/>
    <col min="8967" max="8968" width="8.75" style="234" customWidth="1"/>
    <col min="8969" max="8969" width="2.125" style="234" customWidth="1"/>
    <col min="8970" max="8971" width="9.375" style="234" customWidth="1"/>
    <col min="8972" max="8972" width="1.125" style="234" customWidth="1"/>
    <col min="8973" max="8974" width="8.75" style="234" customWidth="1"/>
    <col min="8975" max="8985" width="9.625" style="234" customWidth="1"/>
    <col min="8986" max="8986" width="12.625" style="234" customWidth="1"/>
    <col min="8987" max="9216" width="8.625" style="234"/>
    <col min="9217" max="9217" width="17" style="234" customWidth="1"/>
    <col min="9218" max="9218" width="9.375" style="234" customWidth="1"/>
    <col min="9219" max="9219" width="1.75" style="234" customWidth="1"/>
    <col min="9220" max="9221" width="9.375" style="234" customWidth="1"/>
    <col min="9222" max="9222" width="1.125" style="234" customWidth="1"/>
    <col min="9223" max="9224" width="8.75" style="234" customWidth="1"/>
    <col min="9225" max="9225" width="2.125" style="234" customWidth="1"/>
    <col min="9226" max="9227" width="9.375" style="234" customWidth="1"/>
    <col min="9228" max="9228" width="1.125" style="234" customWidth="1"/>
    <col min="9229" max="9230" width="8.75" style="234" customWidth="1"/>
    <col min="9231" max="9241" width="9.625" style="234" customWidth="1"/>
    <col min="9242" max="9242" width="12.625" style="234" customWidth="1"/>
    <col min="9243" max="9472" width="8.625" style="234"/>
    <col min="9473" max="9473" width="17" style="234" customWidth="1"/>
    <col min="9474" max="9474" width="9.375" style="234" customWidth="1"/>
    <col min="9475" max="9475" width="1.75" style="234" customWidth="1"/>
    <col min="9476" max="9477" width="9.375" style="234" customWidth="1"/>
    <col min="9478" max="9478" width="1.125" style="234" customWidth="1"/>
    <col min="9479" max="9480" width="8.75" style="234" customWidth="1"/>
    <col min="9481" max="9481" width="2.125" style="234" customWidth="1"/>
    <col min="9482" max="9483" width="9.375" style="234" customWidth="1"/>
    <col min="9484" max="9484" width="1.125" style="234" customWidth="1"/>
    <col min="9485" max="9486" width="8.75" style="234" customWidth="1"/>
    <col min="9487" max="9497" width="9.625" style="234" customWidth="1"/>
    <col min="9498" max="9498" width="12.625" style="234" customWidth="1"/>
    <col min="9499" max="9728" width="8.625" style="234"/>
    <col min="9729" max="9729" width="17" style="234" customWidth="1"/>
    <col min="9730" max="9730" width="9.375" style="234" customWidth="1"/>
    <col min="9731" max="9731" width="1.75" style="234" customWidth="1"/>
    <col min="9732" max="9733" width="9.375" style="234" customWidth="1"/>
    <col min="9734" max="9734" width="1.125" style="234" customWidth="1"/>
    <col min="9735" max="9736" width="8.75" style="234" customWidth="1"/>
    <col min="9737" max="9737" width="2.125" style="234" customWidth="1"/>
    <col min="9738" max="9739" width="9.375" style="234" customWidth="1"/>
    <col min="9740" max="9740" width="1.125" style="234" customWidth="1"/>
    <col min="9741" max="9742" width="8.75" style="234" customWidth="1"/>
    <col min="9743" max="9753" width="9.625" style="234" customWidth="1"/>
    <col min="9754" max="9754" width="12.625" style="234" customWidth="1"/>
    <col min="9755" max="9984" width="8.625" style="234"/>
    <col min="9985" max="9985" width="17" style="234" customWidth="1"/>
    <col min="9986" max="9986" width="9.375" style="234" customWidth="1"/>
    <col min="9987" max="9987" width="1.75" style="234" customWidth="1"/>
    <col min="9988" max="9989" width="9.375" style="234" customWidth="1"/>
    <col min="9990" max="9990" width="1.125" style="234" customWidth="1"/>
    <col min="9991" max="9992" width="8.75" style="234" customWidth="1"/>
    <col min="9993" max="9993" width="2.125" style="234" customWidth="1"/>
    <col min="9994" max="9995" width="9.375" style="234" customWidth="1"/>
    <col min="9996" max="9996" width="1.125" style="234" customWidth="1"/>
    <col min="9997" max="9998" width="8.75" style="234" customWidth="1"/>
    <col min="9999" max="10009" width="9.625" style="234" customWidth="1"/>
    <col min="10010" max="10010" width="12.625" style="234" customWidth="1"/>
    <col min="10011" max="10240" width="8.625" style="234"/>
    <col min="10241" max="10241" width="17" style="234" customWidth="1"/>
    <col min="10242" max="10242" width="9.375" style="234" customWidth="1"/>
    <col min="10243" max="10243" width="1.75" style="234" customWidth="1"/>
    <col min="10244" max="10245" width="9.375" style="234" customWidth="1"/>
    <col min="10246" max="10246" width="1.125" style="234" customWidth="1"/>
    <col min="10247" max="10248" width="8.75" style="234" customWidth="1"/>
    <col min="10249" max="10249" width="2.125" style="234" customWidth="1"/>
    <col min="10250" max="10251" width="9.375" style="234" customWidth="1"/>
    <col min="10252" max="10252" width="1.125" style="234" customWidth="1"/>
    <col min="10253" max="10254" width="8.75" style="234" customWidth="1"/>
    <col min="10255" max="10265" width="9.625" style="234" customWidth="1"/>
    <col min="10266" max="10266" width="12.625" style="234" customWidth="1"/>
    <col min="10267" max="10496" width="8.625" style="234"/>
    <col min="10497" max="10497" width="17" style="234" customWidth="1"/>
    <col min="10498" max="10498" width="9.375" style="234" customWidth="1"/>
    <col min="10499" max="10499" width="1.75" style="234" customWidth="1"/>
    <col min="10500" max="10501" width="9.375" style="234" customWidth="1"/>
    <col min="10502" max="10502" width="1.125" style="234" customWidth="1"/>
    <col min="10503" max="10504" width="8.75" style="234" customWidth="1"/>
    <col min="10505" max="10505" width="2.125" style="234" customWidth="1"/>
    <col min="10506" max="10507" width="9.375" style="234" customWidth="1"/>
    <col min="10508" max="10508" width="1.125" style="234" customWidth="1"/>
    <col min="10509" max="10510" width="8.75" style="234" customWidth="1"/>
    <col min="10511" max="10521" width="9.625" style="234" customWidth="1"/>
    <col min="10522" max="10522" width="12.625" style="234" customWidth="1"/>
    <col min="10523" max="10752" width="8.625" style="234"/>
    <col min="10753" max="10753" width="17" style="234" customWidth="1"/>
    <col min="10754" max="10754" width="9.375" style="234" customWidth="1"/>
    <col min="10755" max="10755" width="1.75" style="234" customWidth="1"/>
    <col min="10756" max="10757" width="9.375" style="234" customWidth="1"/>
    <col min="10758" max="10758" width="1.125" style="234" customWidth="1"/>
    <col min="10759" max="10760" width="8.75" style="234" customWidth="1"/>
    <col min="10761" max="10761" width="2.125" style="234" customWidth="1"/>
    <col min="10762" max="10763" width="9.375" style="234" customWidth="1"/>
    <col min="10764" max="10764" width="1.125" style="234" customWidth="1"/>
    <col min="10765" max="10766" width="8.75" style="234" customWidth="1"/>
    <col min="10767" max="10777" width="9.625" style="234" customWidth="1"/>
    <col min="10778" max="10778" width="12.625" style="234" customWidth="1"/>
    <col min="10779" max="11008" width="8.625" style="234"/>
    <col min="11009" max="11009" width="17" style="234" customWidth="1"/>
    <col min="11010" max="11010" width="9.375" style="234" customWidth="1"/>
    <col min="11011" max="11011" width="1.75" style="234" customWidth="1"/>
    <col min="11012" max="11013" width="9.375" style="234" customWidth="1"/>
    <col min="11014" max="11014" width="1.125" style="234" customWidth="1"/>
    <col min="11015" max="11016" width="8.75" style="234" customWidth="1"/>
    <col min="11017" max="11017" width="2.125" style="234" customWidth="1"/>
    <col min="11018" max="11019" width="9.375" style="234" customWidth="1"/>
    <col min="11020" max="11020" width="1.125" style="234" customWidth="1"/>
    <col min="11021" max="11022" width="8.75" style="234" customWidth="1"/>
    <col min="11023" max="11033" width="9.625" style="234" customWidth="1"/>
    <col min="11034" max="11034" width="12.625" style="234" customWidth="1"/>
    <col min="11035" max="11264" width="8.625" style="234"/>
    <col min="11265" max="11265" width="17" style="234" customWidth="1"/>
    <col min="11266" max="11266" width="9.375" style="234" customWidth="1"/>
    <col min="11267" max="11267" width="1.75" style="234" customWidth="1"/>
    <col min="11268" max="11269" width="9.375" style="234" customWidth="1"/>
    <col min="11270" max="11270" width="1.125" style="234" customWidth="1"/>
    <col min="11271" max="11272" width="8.75" style="234" customWidth="1"/>
    <col min="11273" max="11273" width="2.125" style="234" customWidth="1"/>
    <col min="11274" max="11275" width="9.375" style="234" customWidth="1"/>
    <col min="11276" max="11276" width="1.125" style="234" customWidth="1"/>
    <col min="11277" max="11278" width="8.75" style="234" customWidth="1"/>
    <col min="11279" max="11289" width="9.625" style="234" customWidth="1"/>
    <col min="11290" max="11290" width="12.625" style="234" customWidth="1"/>
    <col min="11291" max="11520" width="8.625" style="234"/>
    <col min="11521" max="11521" width="17" style="234" customWidth="1"/>
    <col min="11522" max="11522" width="9.375" style="234" customWidth="1"/>
    <col min="11523" max="11523" width="1.75" style="234" customWidth="1"/>
    <col min="11524" max="11525" width="9.375" style="234" customWidth="1"/>
    <col min="11526" max="11526" width="1.125" style="234" customWidth="1"/>
    <col min="11527" max="11528" width="8.75" style="234" customWidth="1"/>
    <col min="11529" max="11529" width="2.125" style="234" customWidth="1"/>
    <col min="11530" max="11531" width="9.375" style="234" customWidth="1"/>
    <col min="11532" max="11532" width="1.125" style="234" customWidth="1"/>
    <col min="11533" max="11534" width="8.75" style="234" customWidth="1"/>
    <col min="11535" max="11545" width="9.625" style="234" customWidth="1"/>
    <col min="11546" max="11546" width="12.625" style="234" customWidth="1"/>
    <col min="11547" max="11776" width="8.625" style="234"/>
    <col min="11777" max="11777" width="17" style="234" customWidth="1"/>
    <col min="11778" max="11778" width="9.375" style="234" customWidth="1"/>
    <col min="11779" max="11779" width="1.75" style="234" customWidth="1"/>
    <col min="11780" max="11781" width="9.375" style="234" customWidth="1"/>
    <col min="11782" max="11782" width="1.125" style="234" customWidth="1"/>
    <col min="11783" max="11784" width="8.75" style="234" customWidth="1"/>
    <col min="11785" max="11785" width="2.125" style="234" customWidth="1"/>
    <col min="11786" max="11787" width="9.375" style="234" customWidth="1"/>
    <col min="11788" max="11788" width="1.125" style="234" customWidth="1"/>
    <col min="11789" max="11790" width="8.75" style="234" customWidth="1"/>
    <col min="11791" max="11801" width="9.625" style="234" customWidth="1"/>
    <col min="11802" max="11802" width="12.625" style="234" customWidth="1"/>
    <col min="11803" max="12032" width="8.625" style="234"/>
    <col min="12033" max="12033" width="17" style="234" customWidth="1"/>
    <col min="12034" max="12034" width="9.375" style="234" customWidth="1"/>
    <col min="12035" max="12035" width="1.75" style="234" customWidth="1"/>
    <col min="12036" max="12037" width="9.375" style="234" customWidth="1"/>
    <col min="12038" max="12038" width="1.125" style="234" customWidth="1"/>
    <col min="12039" max="12040" width="8.75" style="234" customWidth="1"/>
    <col min="12041" max="12041" width="2.125" style="234" customWidth="1"/>
    <col min="12042" max="12043" width="9.375" style="234" customWidth="1"/>
    <col min="12044" max="12044" width="1.125" style="234" customWidth="1"/>
    <col min="12045" max="12046" width="8.75" style="234" customWidth="1"/>
    <col min="12047" max="12057" width="9.625" style="234" customWidth="1"/>
    <col min="12058" max="12058" width="12.625" style="234" customWidth="1"/>
    <col min="12059" max="12288" width="8.625" style="234"/>
    <col min="12289" max="12289" width="17" style="234" customWidth="1"/>
    <col min="12290" max="12290" width="9.375" style="234" customWidth="1"/>
    <col min="12291" max="12291" width="1.75" style="234" customWidth="1"/>
    <col min="12292" max="12293" width="9.375" style="234" customWidth="1"/>
    <col min="12294" max="12294" width="1.125" style="234" customWidth="1"/>
    <col min="12295" max="12296" width="8.75" style="234" customWidth="1"/>
    <col min="12297" max="12297" width="2.125" style="234" customWidth="1"/>
    <col min="12298" max="12299" width="9.375" style="234" customWidth="1"/>
    <col min="12300" max="12300" width="1.125" style="234" customWidth="1"/>
    <col min="12301" max="12302" width="8.75" style="234" customWidth="1"/>
    <col min="12303" max="12313" width="9.625" style="234" customWidth="1"/>
    <col min="12314" max="12314" width="12.625" style="234" customWidth="1"/>
    <col min="12315" max="12544" width="8.625" style="234"/>
    <col min="12545" max="12545" width="17" style="234" customWidth="1"/>
    <col min="12546" max="12546" width="9.375" style="234" customWidth="1"/>
    <col min="12547" max="12547" width="1.75" style="234" customWidth="1"/>
    <col min="12548" max="12549" width="9.375" style="234" customWidth="1"/>
    <col min="12550" max="12550" width="1.125" style="234" customWidth="1"/>
    <col min="12551" max="12552" width="8.75" style="234" customWidth="1"/>
    <col min="12553" max="12553" width="2.125" style="234" customWidth="1"/>
    <col min="12554" max="12555" width="9.375" style="234" customWidth="1"/>
    <col min="12556" max="12556" width="1.125" style="234" customWidth="1"/>
    <col min="12557" max="12558" width="8.75" style="234" customWidth="1"/>
    <col min="12559" max="12569" width="9.625" style="234" customWidth="1"/>
    <col min="12570" max="12570" width="12.625" style="234" customWidth="1"/>
    <col min="12571" max="12800" width="8.625" style="234"/>
    <col min="12801" max="12801" width="17" style="234" customWidth="1"/>
    <col min="12802" max="12802" width="9.375" style="234" customWidth="1"/>
    <col min="12803" max="12803" width="1.75" style="234" customWidth="1"/>
    <col min="12804" max="12805" width="9.375" style="234" customWidth="1"/>
    <col min="12806" max="12806" width="1.125" style="234" customWidth="1"/>
    <col min="12807" max="12808" width="8.75" style="234" customWidth="1"/>
    <col min="12809" max="12809" width="2.125" style="234" customWidth="1"/>
    <col min="12810" max="12811" width="9.375" style="234" customWidth="1"/>
    <col min="12812" max="12812" width="1.125" style="234" customWidth="1"/>
    <col min="12813" max="12814" width="8.75" style="234" customWidth="1"/>
    <col min="12815" max="12825" width="9.625" style="234" customWidth="1"/>
    <col min="12826" max="12826" width="12.625" style="234" customWidth="1"/>
    <col min="12827" max="13056" width="8.625" style="234"/>
    <col min="13057" max="13057" width="17" style="234" customWidth="1"/>
    <col min="13058" max="13058" width="9.375" style="234" customWidth="1"/>
    <col min="13059" max="13059" width="1.75" style="234" customWidth="1"/>
    <col min="13060" max="13061" width="9.375" style="234" customWidth="1"/>
    <col min="13062" max="13062" width="1.125" style="234" customWidth="1"/>
    <col min="13063" max="13064" width="8.75" style="234" customWidth="1"/>
    <col min="13065" max="13065" width="2.125" style="234" customWidth="1"/>
    <col min="13066" max="13067" width="9.375" style="234" customWidth="1"/>
    <col min="13068" max="13068" width="1.125" style="234" customWidth="1"/>
    <col min="13069" max="13070" width="8.75" style="234" customWidth="1"/>
    <col min="13071" max="13081" width="9.625" style="234" customWidth="1"/>
    <col min="13082" max="13082" width="12.625" style="234" customWidth="1"/>
    <col min="13083" max="13312" width="8.625" style="234"/>
    <col min="13313" max="13313" width="17" style="234" customWidth="1"/>
    <col min="13314" max="13314" width="9.375" style="234" customWidth="1"/>
    <col min="13315" max="13315" width="1.75" style="234" customWidth="1"/>
    <col min="13316" max="13317" width="9.375" style="234" customWidth="1"/>
    <col min="13318" max="13318" width="1.125" style="234" customWidth="1"/>
    <col min="13319" max="13320" width="8.75" style="234" customWidth="1"/>
    <col min="13321" max="13321" width="2.125" style="234" customWidth="1"/>
    <col min="13322" max="13323" width="9.375" style="234" customWidth="1"/>
    <col min="13324" max="13324" width="1.125" style="234" customWidth="1"/>
    <col min="13325" max="13326" width="8.75" style="234" customWidth="1"/>
    <col min="13327" max="13337" width="9.625" style="234" customWidth="1"/>
    <col min="13338" max="13338" width="12.625" style="234" customWidth="1"/>
    <col min="13339" max="13568" width="8.625" style="234"/>
    <col min="13569" max="13569" width="17" style="234" customWidth="1"/>
    <col min="13570" max="13570" width="9.375" style="234" customWidth="1"/>
    <col min="13571" max="13571" width="1.75" style="234" customWidth="1"/>
    <col min="13572" max="13573" width="9.375" style="234" customWidth="1"/>
    <col min="13574" max="13574" width="1.125" style="234" customWidth="1"/>
    <col min="13575" max="13576" width="8.75" style="234" customWidth="1"/>
    <col min="13577" max="13577" width="2.125" style="234" customWidth="1"/>
    <col min="13578" max="13579" width="9.375" style="234" customWidth="1"/>
    <col min="13580" max="13580" width="1.125" style="234" customWidth="1"/>
    <col min="13581" max="13582" width="8.75" style="234" customWidth="1"/>
    <col min="13583" max="13593" width="9.625" style="234" customWidth="1"/>
    <col min="13594" max="13594" width="12.625" style="234" customWidth="1"/>
    <col min="13595" max="13824" width="8.625" style="234"/>
    <col min="13825" max="13825" width="17" style="234" customWidth="1"/>
    <col min="13826" max="13826" width="9.375" style="234" customWidth="1"/>
    <col min="13827" max="13827" width="1.75" style="234" customWidth="1"/>
    <col min="13828" max="13829" width="9.375" style="234" customWidth="1"/>
    <col min="13830" max="13830" width="1.125" style="234" customWidth="1"/>
    <col min="13831" max="13832" width="8.75" style="234" customWidth="1"/>
    <col min="13833" max="13833" width="2.125" style="234" customWidth="1"/>
    <col min="13834" max="13835" width="9.375" style="234" customWidth="1"/>
    <col min="13836" max="13836" width="1.125" style="234" customWidth="1"/>
    <col min="13837" max="13838" width="8.75" style="234" customWidth="1"/>
    <col min="13839" max="13849" width="9.625" style="234" customWidth="1"/>
    <col min="13850" max="13850" width="12.625" style="234" customWidth="1"/>
    <col min="13851" max="14080" width="8.625" style="234"/>
    <col min="14081" max="14081" width="17" style="234" customWidth="1"/>
    <col min="14082" max="14082" width="9.375" style="234" customWidth="1"/>
    <col min="14083" max="14083" width="1.75" style="234" customWidth="1"/>
    <col min="14084" max="14085" width="9.375" style="234" customWidth="1"/>
    <col min="14086" max="14086" width="1.125" style="234" customWidth="1"/>
    <col min="14087" max="14088" width="8.75" style="234" customWidth="1"/>
    <col min="14089" max="14089" width="2.125" style="234" customWidth="1"/>
    <col min="14090" max="14091" width="9.375" style="234" customWidth="1"/>
    <col min="14092" max="14092" width="1.125" style="234" customWidth="1"/>
    <col min="14093" max="14094" width="8.75" style="234" customWidth="1"/>
    <col min="14095" max="14105" width="9.625" style="234" customWidth="1"/>
    <col min="14106" max="14106" width="12.625" style="234" customWidth="1"/>
    <col min="14107" max="14336" width="8.625" style="234"/>
    <col min="14337" max="14337" width="17" style="234" customWidth="1"/>
    <col min="14338" max="14338" width="9.375" style="234" customWidth="1"/>
    <col min="14339" max="14339" width="1.75" style="234" customWidth="1"/>
    <col min="14340" max="14341" width="9.375" style="234" customWidth="1"/>
    <col min="14342" max="14342" width="1.125" style="234" customWidth="1"/>
    <col min="14343" max="14344" width="8.75" style="234" customWidth="1"/>
    <col min="14345" max="14345" width="2.125" style="234" customWidth="1"/>
    <col min="14346" max="14347" width="9.375" style="234" customWidth="1"/>
    <col min="14348" max="14348" width="1.125" style="234" customWidth="1"/>
    <col min="14349" max="14350" width="8.75" style="234" customWidth="1"/>
    <col min="14351" max="14361" width="9.625" style="234" customWidth="1"/>
    <col min="14362" max="14362" width="12.625" style="234" customWidth="1"/>
    <col min="14363" max="14592" width="8.625" style="234"/>
    <col min="14593" max="14593" width="17" style="234" customWidth="1"/>
    <col min="14594" max="14594" width="9.375" style="234" customWidth="1"/>
    <col min="14595" max="14595" width="1.75" style="234" customWidth="1"/>
    <col min="14596" max="14597" width="9.375" style="234" customWidth="1"/>
    <col min="14598" max="14598" width="1.125" style="234" customWidth="1"/>
    <col min="14599" max="14600" width="8.75" style="234" customWidth="1"/>
    <col min="14601" max="14601" width="2.125" style="234" customWidth="1"/>
    <col min="14602" max="14603" width="9.375" style="234" customWidth="1"/>
    <col min="14604" max="14604" width="1.125" style="234" customWidth="1"/>
    <col min="14605" max="14606" width="8.75" style="234" customWidth="1"/>
    <col min="14607" max="14617" width="9.625" style="234" customWidth="1"/>
    <col min="14618" max="14618" width="12.625" style="234" customWidth="1"/>
    <col min="14619" max="14848" width="8.625" style="234"/>
    <col min="14849" max="14849" width="17" style="234" customWidth="1"/>
    <col min="14850" max="14850" width="9.375" style="234" customWidth="1"/>
    <col min="14851" max="14851" width="1.75" style="234" customWidth="1"/>
    <col min="14852" max="14853" width="9.375" style="234" customWidth="1"/>
    <col min="14854" max="14854" width="1.125" style="234" customWidth="1"/>
    <col min="14855" max="14856" width="8.75" style="234" customWidth="1"/>
    <col min="14857" max="14857" width="2.125" style="234" customWidth="1"/>
    <col min="14858" max="14859" width="9.375" style="234" customWidth="1"/>
    <col min="14860" max="14860" width="1.125" style="234" customWidth="1"/>
    <col min="14861" max="14862" width="8.75" style="234" customWidth="1"/>
    <col min="14863" max="14873" width="9.625" style="234" customWidth="1"/>
    <col min="14874" max="14874" width="12.625" style="234" customWidth="1"/>
    <col min="14875" max="15104" width="8.625" style="234"/>
    <col min="15105" max="15105" width="17" style="234" customWidth="1"/>
    <col min="15106" max="15106" width="9.375" style="234" customWidth="1"/>
    <col min="15107" max="15107" width="1.75" style="234" customWidth="1"/>
    <col min="15108" max="15109" width="9.375" style="234" customWidth="1"/>
    <col min="15110" max="15110" width="1.125" style="234" customWidth="1"/>
    <col min="15111" max="15112" width="8.75" style="234" customWidth="1"/>
    <col min="15113" max="15113" width="2.125" style="234" customWidth="1"/>
    <col min="15114" max="15115" width="9.375" style="234" customWidth="1"/>
    <col min="15116" max="15116" width="1.125" style="234" customWidth="1"/>
    <col min="15117" max="15118" width="8.75" style="234" customWidth="1"/>
    <col min="15119" max="15129" width="9.625" style="234" customWidth="1"/>
    <col min="15130" max="15130" width="12.625" style="234" customWidth="1"/>
    <col min="15131" max="15360" width="8.625" style="234"/>
    <col min="15361" max="15361" width="17" style="234" customWidth="1"/>
    <col min="15362" max="15362" width="9.375" style="234" customWidth="1"/>
    <col min="15363" max="15363" width="1.75" style="234" customWidth="1"/>
    <col min="15364" max="15365" width="9.375" style="234" customWidth="1"/>
    <col min="15366" max="15366" width="1.125" style="234" customWidth="1"/>
    <col min="15367" max="15368" width="8.75" style="234" customWidth="1"/>
    <col min="15369" max="15369" width="2.125" style="234" customWidth="1"/>
    <col min="15370" max="15371" width="9.375" style="234" customWidth="1"/>
    <col min="15372" max="15372" width="1.125" style="234" customWidth="1"/>
    <col min="15373" max="15374" width="8.75" style="234" customWidth="1"/>
    <col min="15375" max="15385" width="9.625" style="234" customWidth="1"/>
    <col min="15386" max="15386" width="12.625" style="234" customWidth="1"/>
    <col min="15387" max="15616" width="8.625" style="234"/>
    <col min="15617" max="15617" width="17" style="234" customWidth="1"/>
    <col min="15618" max="15618" width="9.375" style="234" customWidth="1"/>
    <col min="15619" max="15619" width="1.75" style="234" customWidth="1"/>
    <col min="15620" max="15621" width="9.375" style="234" customWidth="1"/>
    <col min="15622" max="15622" width="1.125" style="234" customWidth="1"/>
    <col min="15623" max="15624" width="8.75" style="234" customWidth="1"/>
    <col min="15625" max="15625" width="2.125" style="234" customWidth="1"/>
    <col min="15626" max="15627" width="9.375" style="234" customWidth="1"/>
    <col min="15628" max="15628" width="1.125" style="234" customWidth="1"/>
    <col min="15629" max="15630" width="8.75" style="234" customWidth="1"/>
    <col min="15631" max="15641" width="9.625" style="234" customWidth="1"/>
    <col min="15642" max="15642" width="12.625" style="234" customWidth="1"/>
    <col min="15643" max="15872" width="8.625" style="234"/>
    <col min="15873" max="15873" width="17" style="234" customWidth="1"/>
    <col min="15874" max="15874" width="9.375" style="234" customWidth="1"/>
    <col min="15875" max="15875" width="1.75" style="234" customWidth="1"/>
    <col min="15876" max="15877" width="9.375" style="234" customWidth="1"/>
    <col min="15878" max="15878" width="1.125" style="234" customWidth="1"/>
    <col min="15879" max="15880" width="8.75" style="234" customWidth="1"/>
    <col min="15881" max="15881" width="2.125" style="234" customWidth="1"/>
    <col min="15882" max="15883" width="9.375" style="234" customWidth="1"/>
    <col min="15884" max="15884" width="1.125" style="234" customWidth="1"/>
    <col min="15885" max="15886" width="8.75" style="234" customWidth="1"/>
    <col min="15887" max="15897" width="9.625" style="234" customWidth="1"/>
    <col min="15898" max="15898" width="12.625" style="234" customWidth="1"/>
    <col min="15899" max="16128" width="8.625" style="234"/>
    <col min="16129" max="16129" width="17" style="234" customWidth="1"/>
    <col min="16130" max="16130" width="9.375" style="234" customWidth="1"/>
    <col min="16131" max="16131" width="1.75" style="234" customWidth="1"/>
    <col min="16132" max="16133" width="9.375" style="234" customWidth="1"/>
    <col min="16134" max="16134" width="1.125" style="234" customWidth="1"/>
    <col min="16135" max="16136" width="8.75" style="234" customWidth="1"/>
    <col min="16137" max="16137" width="2.125" style="234" customWidth="1"/>
    <col min="16138" max="16139" width="9.375" style="234" customWidth="1"/>
    <col min="16140" max="16140" width="1.125" style="234" customWidth="1"/>
    <col min="16141" max="16142" width="8.75" style="234" customWidth="1"/>
    <col min="16143" max="16153" width="9.625" style="234" customWidth="1"/>
    <col min="16154" max="16154" width="12.625" style="234" customWidth="1"/>
    <col min="16155" max="16384" width="8.625" style="234"/>
  </cols>
  <sheetData>
    <row r="1" spans="1:28" x14ac:dyDescent="0.2">
      <c r="A1" s="365" t="s">
        <v>391</v>
      </c>
      <c r="B1" s="223"/>
      <c r="C1" s="291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Y1" s="235"/>
    </row>
    <row r="2" spans="1:28" x14ac:dyDescent="0.2">
      <c r="A2" s="291"/>
      <c r="B2" s="366"/>
      <c r="C2" s="367"/>
      <c r="D2" s="368"/>
      <c r="E2" s="368"/>
      <c r="F2" s="369" t="s">
        <v>408</v>
      </c>
      <c r="G2" s="369"/>
      <c r="H2" s="370"/>
      <c r="I2" s="371"/>
      <c r="J2" s="368"/>
      <c r="K2" s="368"/>
      <c r="L2" s="369" t="s">
        <v>398</v>
      </c>
      <c r="M2" s="369"/>
      <c r="N2" s="370"/>
      <c r="Y2" s="239"/>
    </row>
    <row r="3" spans="1:28" x14ac:dyDescent="0.2">
      <c r="A3" s="291"/>
      <c r="B3" s="372"/>
      <c r="C3" s="291"/>
      <c r="D3" s="373" t="s">
        <v>70</v>
      </c>
      <c r="E3" s="373" t="s">
        <v>71</v>
      </c>
      <c r="F3" s="374"/>
      <c r="G3" s="372" t="s">
        <v>258</v>
      </c>
      <c r="H3" s="372" t="s">
        <v>259</v>
      </c>
      <c r="I3" s="455"/>
      <c r="J3" s="373" t="s">
        <v>70</v>
      </c>
      <c r="K3" s="373" t="s">
        <v>71</v>
      </c>
      <c r="L3" s="374"/>
      <c r="M3" s="372" t="s">
        <v>258</v>
      </c>
      <c r="N3" s="372" t="s">
        <v>259</v>
      </c>
      <c r="Y3" s="239"/>
    </row>
    <row r="4" spans="1:28" s="381" customFormat="1" x14ac:dyDescent="0.2">
      <c r="A4" s="375" t="s">
        <v>115</v>
      </c>
      <c r="B4" s="376" t="s">
        <v>41</v>
      </c>
      <c r="C4" s="377"/>
      <c r="D4" s="378">
        <v>2019</v>
      </c>
      <c r="E4" s="378">
        <v>2019</v>
      </c>
      <c r="F4" s="378"/>
      <c r="G4" s="370" t="s">
        <v>260</v>
      </c>
      <c r="H4" s="370" t="s">
        <v>261</v>
      </c>
      <c r="I4" s="377"/>
      <c r="J4" s="378">
        <v>2019</v>
      </c>
      <c r="K4" s="378">
        <v>2019</v>
      </c>
      <c r="L4" s="378"/>
      <c r="M4" s="370" t="s">
        <v>260</v>
      </c>
      <c r="N4" s="370" t="s">
        <v>261</v>
      </c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80"/>
    </row>
    <row r="5" spans="1:28" ht="14.25" customHeight="1" x14ac:dyDescent="0.2">
      <c r="A5" s="382"/>
      <c r="C5" s="381"/>
      <c r="F5" s="383"/>
      <c r="H5" s="383" t="s">
        <v>262</v>
      </c>
      <c r="L5" s="383"/>
      <c r="Y5" s="235"/>
    </row>
    <row r="6" spans="1:28" ht="7.5" customHeight="1" x14ac:dyDescent="0.2">
      <c r="A6" s="384"/>
      <c r="C6" s="385"/>
      <c r="G6" s="385"/>
      <c r="H6" s="385"/>
      <c r="I6" s="385"/>
      <c r="M6" s="385"/>
      <c r="N6" s="385"/>
      <c r="Y6" s="235"/>
      <c r="AA6" s="251"/>
      <c r="AB6" s="251"/>
    </row>
    <row r="7" spans="1:28" ht="12.75" customHeight="1" x14ac:dyDescent="0.2">
      <c r="A7" s="384" t="s">
        <v>263</v>
      </c>
      <c r="B7" s="522">
        <v>328</v>
      </c>
      <c r="D7" s="525">
        <v>342</v>
      </c>
      <c r="E7" s="525">
        <v>342</v>
      </c>
      <c r="G7" s="385">
        <f>E7-D7</f>
        <v>0</v>
      </c>
      <c r="H7" s="385">
        <f>E7-B7</f>
        <v>14</v>
      </c>
      <c r="I7" s="385"/>
      <c r="J7" s="531">
        <v>330</v>
      </c>
      <c r="K7" s="526">
        <v>330</v>
      </c>
      <c r="M7" s="385">
        <f t="shared" ref="M7:M60" si="0">K7-J7</f>
        <v>0</v>
      </c>
      <c r="N7" s="385">
        <f>K7-E7</f>
        <v>-12</v>
      </c>
      <c r="Y7" s="235"/>
      <c r="AA7" s="251"/>
      <c r="AB7" s="251"/>
    </row>
    <row r="8" spans="1:28" x14ac:dyDescent="0.2">
      <c r="A8" s="384" t="s">
        <v>264</v>
      </c>
      <c r="B8" s="522">
        <v>889</v>
      </c>
      <c r="D8" s="525">
        <v>774</v>
      </c>
      <c r="E8" s="525">
        <v>774</v>
      </c>
      <c r="G8" s="385">
        <f t="shared" ref="G8:G60" si="1">E8-D8</f>
        <v>0</v>
      </c>
      <c r="H8" s="385">
        <f t="shared" ref="H8:H60" si="2">E8-B8</f>
        <v>-115</v>
      </c>
      <c r="I8" s="385"/>
      <c r="J8" s="531">
        <v>780</v>
      </c>
      <c r="K8" s="526">
        <v>780</v>
      </c>
      <c r="M8" s="385">
        <f t="shared" si="0"/>
        <v>0</v>
      </c>
      <c r="N8" s="385">
        <f t="shared" ref="N8:N60" si="3">K8-E8</f>
        <v>6</v>
      </c>
      <c r="Y8" s="235"/>
      <c r="AA8" s="251"/>
      <c r="AB8" s="251"/>
    </row>
    <row r="9" spans="1:28" x14ac:dyDescent="0.2">
      <c r="A9" s="384" t="s">
        <v>265</v>
      </c>
      <c r="B9" s="522">
        <v>457</v>
      </c>
      <c r="D9" s="525">
        <v>43</v>
      </c>
      <c r="E9" s="525">
        <v>43</v>
      </c>
      <c r="G9" s="385">
        <f t="shared" si="1"/>
        <v>0</v>
      </c>
      <c r="H9" s="385">
        <f t="shared" si="2"/>
        <v>-414</v>
      </c>
      <c r="I9" s="385"/>
      <c r="J9" s="531">
        <v>36</v>
      </c>
      <c r="K9" s="526">
        <v>36</v>
      </c>
      <c r="M9" s="385">
        <f t="shared" si="0"/>
        <v>0</v>
      </c>
      <c r="N9" s="385">
        <f t="shared" si="3"/>
        <v>-7</v>
      </c>
      <c r="Y9" s="235"/>
      <c r="AA9" s="251"/>
      <c r="AB9" s="251"/>
    </row>
    <row r="10" spans="1:28" x14ac:dyDescent="0.2">
      <c r="A10" s="384" t="s">
        <v>266</v>
      </c>
      <c r="B10" s="523">
        <v>32650</v>
      </c>
      <c r="D10" s="386">
        <v>35000</v>
      </c>
      <c r="E10" s="386">
        <v>35000</v>
      </c>
      <c r="G10" s="385">
        <f t="shared" si="1"/>
        <v>0</v>
      </c>
      <c r="H10" s="385">
        <f t="shared" si="2"/>
        <v>2350</v>
      </c>
      <c r="I10" s="385"/>
      <c r="J10" s="532">
        <v>35500</v>
      </c>
      <c r="K10" s="387">
        <v>35500</v>
      </c>
      <c r="M10" s="385">
        <f t="shared" si="0"/>
        <v>0</v>
      </c>
      <c r="N10" s="385">
        <f t="shared" si="3"/>
        <v>500</v>
      </c>
      <c r="Y10" s="235"/>
      <c r="AA10" s="251"/>
      <c r="AB10" s="251"/>
    </row>
    <row r="11" spans="1:28" x14ac:dyDescent="0.2">
      <c r="A11" s="384" t="s">
        <v>267</v>
      </c>
      <c r="B11" s="523">
        <v>8204</v>
      </c>
      <c r="D11" s="386">
        <v>7140</v>
      </c>
      <c r="E11" s="386">
        <v>7140</v>
      </c>
      <c r="G11" s="385">
        <f t="shared" si="1"/>
        <v>0</v>
      </c>
      <c r="H11" s="385">
        <f t="shared" si="2"/>
        <v>-1064</v>
      </c>
      <c r="I11" s="385"/>
      <c r="J11" s="532">
        <v>7140</v>
      </c>
      <c r="K11" s="387">
        <v>7140</v>
      </c>
      <c r="M11" s="385">
        <f t="shared" si="0"/>
        <v>0</v>
      </c>
      <c r="N11" s="385">
        <f t="shared" si="3"/>
        <v>0</v>
      </c>
      <c r="Y11" s="235"/>
      <c r="AA11" s="251"/>
      <c r="AB11" s="251"/>
    </row>
    <row r="12" spans="1:28" x14ac:dyDescent="0.2">
      <c r="A12" s="384" t="s">
        <v>268</v>
      </c>
      <c r="B12" s="523">
        <v>13200</v>
      </c>
      <c r="D12" s="386">
        <v>13175</v>
      </c>
      <c r="E12" s="386">
        <v>13175</v>
      </c>
      <c r="G12" s="385">
        <f t="shared" si="1"/>
        <v>0</v>
      </c>
      <c r="H12" s="385">
        <f t="shared" si="2"/>
        <v>-25</v>
      </c>
      <c r="I12" s="385"/>
      <c r="J12" s="532">
        <v>13300</v>
      </c>
      <c r="K12" s="387">
        <v>13300</v>
      </c>
      <c r="M12" s="385">
        <f t="shared" si="0"/>
        <v>0</v>
      </c>
      <c r="N12" s="385">
        <f t="shared" si="3"/>
        <v>125</v>
      </c>
      <c r="Y12" s="235"/>
      <c r="AA12" s="251"/>
      <c r="AB12" s="251"/>
    </row>
    <row r="13" spans="1:28" x14ac:dyDescent="0.2">
      <c r="A13" s="384" t="s">
        <v>269</v>
      </c>
      <c r="B13" s="523">
        <v>5554</v>
      </c>
      <c r="D13" s="386">
        <v>5633</v>
      </c>
      <c r="E13" s="386">
        <v>5633</v>
      </c>
      <c r="G13" s="385">
        <f t="shared" si="1"/>
        <v>0</v>
      </c>
      <c r="H13" s="385">
        <f t="shared" si="2"/>
        <v>79</v>
      </c>
      <c r="I13" s="385"/>
      <c r="J13" s="532">
        <v>5688</v>
      </c>
      <c r="K13" s="387">
        <v>5688</v>
      </c>
      <c r="M13" s="385">
        <f t="shared" si="0"/>
        <v>0</v>
      </c>
      <c r="N13" s="385">
        <f t="shared" si="3"/>
        <v>55</v>
      </c>
      <c r="Y13" s="235"/>
      <c r="AA13" s="251"/>
      <c r="AB13" s="251"/>
    </row>
    <row r="14" spans="1:28" x14ac:dyDescent="0.2">
      <c r="A14" s="384" t="s">
        <v>270</v>
      </c>
      <c r="B14" s="523">
        <v>148873</v>
      </c>
      <c r="D14" s="386">
        <v>148490</v>
      </c>
      <c r="E14" s="386">
        <v>148490</v>
      </c>
      <c r="G14" s="385">
        <f t="shared" si="1"/>
        <v>0</v>
      </c>
      <c r="H14" s="385">
        <f t="shared" si="2"/>
        <v>-383</v>
      </c>
      <c r="I14" s="385"/>
      <c r="J14" s="532">
        <v>146000</v>
      </c>
      <c r="K14" s="387">
        <v>146000</v>
      </c>
      <c r="M14" s="385">
        <f t="shared" si="0"/>
        <v>0</v>
      </c>
      <c r="N14" s="385">
        <f t="shared" si="3"/>
        <v>-2490</v>
      </c>
      <c r="Y14" s="235"/>
      <c r="AA14" s="251"/>
      <c r="AB14" s="251"/>
    </row>
    <row r="15" spans="1:28" x14ac:dyDescent="0.2">
      <c r="A15" s="384" t="s">
        <v>271</v>
      </c>
      <c r="B15" s="523">
        <v>1763</v>
      </c>
      <c r="D15" s="386">
        <v>1640</v>
      </c>
      <c r="E15" s="386">
        <v>1691</v>
      </c>
      <c r="G15" s="385">
        <f t="shared" si="1"/>
        <v>51</v>
      </c>
      <c r="H15" s="385">
        <f t="shared" si="2"/>
        <v>-72</v>
      </c>
      <c r="I15" s="385"/>
      <c r="J15" s="532">
        <v>1640</v>
      </c>
      <c r="K15" s="387">
        <v>1640</v>
      </c>
      <c r="M15" s="385">
        <f t="shared" si="0"/>
        <v>0</v>
      </c>
      <c r="N15" s="385">
        <f t="shared" si="3"/>
        <v>-51</v>
      </c>
      <c r="Y15" s="235"/>
      <c r="AA15" s="251"/>
      <c r="AB15" s="251"/>
    </row>
    <row r="16" spans="1:28" x14ac:dyDescent="0.2">
      <c r="A16" s="384" t="s">
        <v>272</v>
      </c>
      <c r="B16" s="523">
        <v>1377</v>
      </c>
      <c r="D16" s="386">
        <v>1304</v>
      </c>
      <c r="E16" s="386">
        <v>1304</v>
      </c>
      <c r="G16" s="385">
        <f t="shared" si="1"/>
        <v>0</v>
      </c>
      <c r="H16" s="385">
        <f t="shared" si="2"/>
        <v>-73</v>
      </c>
      <c r="I16" s="385"/>
      <c r="J16" s="532">
        <v>1400</v>
      </c>
      <c r="K16" s="387">
        <v>1400</v>
      </c>
      <c r="M16" s="385">
        <f t="shared" si="0"/>
        <v>0</v>
      </c>
      <c r="N16" s="385">
        <f t="shared" si="3"/>
        <v>96</v>
      </c>
      <c r="Y16" s="235"/>
      <c r="AA16" s="251"/>
      <c r="AB16" s="251"/>
    </row>
    <row r="17" spans="1:28" x14ac:dyDescent="0.2">
      <c r="A17" s="384" t="s">
        <v>273</v>
      </c>
      <c r="B17" s="522">
        <v>263</v>
      </c>
      <c r="D17" s="525">
        <v>325</v>
      </c>
      <c r="E17" s="525">
        <v>325</v>
      </c>
      <c r="G17" s="385">
        <f t="shared" si="1"/>
        <v>0</v>
      </c>
      <c r="H17" s="385">
        <f t="shared" si="2"/>
        <v>62</v>
      </c>
      <c r="I17" s="385"/>
      <c r="J17" s="531">
        <v>280</v>
      </c>
      <c r="K17" s="526">
        <v>280</v>
      </c>
      <c r="M17" s="385">
        <f t="shared" si="0"/>
        <v>0</v>
      </c>
      <c r="N17" s="385">
        <f t="shared" si="3"/>
        <v>-45</v>
      </c>
      <c r="Y17" s="235"/>
      <c r="AA17" s="251"/>
      <c r="AB17" s="251"/>
    </row>
    <row r="18" spans="1:28" x14ac:dyDescent="0.2">
      <c r="A18" s="384" t="s">
        <v>274</v>
      </c>
      <c r="B18" s="522">
        <v>590</v>
      </c>
      <c r="D18" s="525">
        <v>570</v>
      </c>
      <c r="E18" s="525">
        <v>570</v>
      </c>
      <c r="G18" s="385">
        <f t="shared" si="1"/>
        <v>0</v>
      </c>
      <c r="H18" s="385">
        <f t="shared" si="2"/>
        <v>-20</v>
      </c>
      <c r="I18" s="385"/>
      <c r="J18" s="531">
        <v>560</v>
      </c>
      <c r="K18" s="526">
        <v>560</v>
      </c>
      <c r="M18" s="385">
        <f t="shared" si="0"/>
        <v>0</v>
      </c>
      <c r="N18" s="385">
        <f t="shared" si="3"/>
        <v>-10</v>
      </c>
      <c r="Y18" s="235"/>
      <c r="AA18" s="251"/>
      <c r="AB18" s="251"/>
    </row>
    <row r="19" spans="1:28" x14ac:dyDescent="0.2">
      <c r="A19" s="384" t="s">
        <v>275</v>
      </c>
      <c r="B19" s="522">
        <v>882</v>
      </c>
      <c r="D19" s="525">
        <v>925</v>
      </c>
      <c r="E19" s="525">
        <v>925</v>
      </c>
      <c r="G19" s="385">
        <f t="shared" si="1"/>
        <v>0</v>
      </c>
      <c r="H19" s="385">
        <f t="shared" si="2"/>
        <v>43</v>
      </c>
      <c r="I19" s="385"/>
      <c r="J19" s="531">
        <v>870</v>
      </c>
      <c r="K19" s="526">
        <v>870</v>
      </c>
      <c r="M19" s="385">
        <f t="shared" si="0"/>
        <v>0</v>
      </c>
      <c r="N19" s="385">
        <f t="shared" si="3"/>
        <v>-55</v>
      </c>
      <c r="Y19" s="235"/>
      <c r="AA19" s="251"/>
      <c r="AB19" s="251"/>
    </row>
    <row r="20" spans="1:28" x14ac:dyDescent="0.2">
      <c r="A20" s="384" t="s">
        <v>276</v>
      </c>
      <c r="B20" s="523">
        <v>4300</v>
      </c>
      <c r="D20" s="386">
        <v>2800</v>
      </c>
      <c r="E20" s="386">
        <v>2800</v>
      </c>
      <c r="G20" s="385">
        <f t="shared" si="1"/>
        <v>0</v>
      </c>
      <c r="H20" s="385">
        <f t="shared" si="2"/>
        <v>-1500</v>
      </c>
      <c r="I20" s="385"/>
      <c r="J20" s="532">
        <v>4300</v>
      </c>
      <c r="K20" s="387">
        <v>4300</v>
      </c>
      <c r="M20" s="385">
        <f t="shared" si="0"/>
        <v>0</v>
      </c>
      <c r="N20" s="385">
        <f t="shared" si="3"/>
        <v>1500</v>
      </c>
      <c r="Y20" s="235"/>
      <c r="AA20" s="251"/>
      <c r="AB20" s="251"/>
    </row>
    <row r="21" spans="1:28" x14ac:dyDescent="0.2">
      <c r="A21" s="384" t="s">
        <v>277</v>
      </c>
      <c r="B21" s="523">
        <v>2007</v>
      </c>
      <c r="D21" s="386">
        <v>1941</v>
      </c>
      <c r="E21" s="386">
        <v>1941</v>
      </c>
      <c r="G21" s="385">
        <f t="shared" si="1"/>
        <v>0</v>
      </c>
      <c r="H21" s="385">
        <f t="shared" si="2"/>
        <v>-66</v>
      </c>
      <c r="I21" s="385"/>
      <c r="J21" s="532">
        <v>2008</v>
      </c>
      <c r="K21" s="387">
        <v>2008</v>
      </c>
      <c r="M21" s="385">
        <f t="shared" si="0"/>
        <v>0</v>
      </c>
      <c r="N21" s="385">
        <f t="shared" si="3"/>
        <v>67</v>
      </c>
      <c r="Y21" s="235"/>
      <c r="AA21" s="251"/>
      <c r="AB21" s="251"/>
    </row>
    <row r="22" spans="1:28" x14ac:dyDescent="0.2">
      <c r="A22" s="384" t="s">
        <v>278</v>
      </c>
      <c r="B22" s="522">
        <v>432</v>
      </c>
      <c r="D22" s="525">
        <v>453</v>
      </c>
      <c r="E22" s="525">
        <v>453</v>
      </c>
      <c r="G22" s="385">
        <f t="shared" si="1"/>
        <v>0</v>
      </c>
      <c r="H22" s="385">
        <f t="shared" si="2"/>
        <v>21</v>
      </c>
      <c r="I22" s="385"/>
      <c r="J22" s="531">
        <v>470</v>
      </c>
      <c r="K22" s="526">
        <v>470</v>
      </c>
      <c r="M22" s="385">
        <f t="shared" si="0"/>
        <v>0</v>
      </c>
      <c r="N22" s="385">
        <f t="shared" si="3"/>
        <v>17</v>
      </c>
      <c r="Y22" s="235"/>
      <c r="AA22" s="251"/>
      <c r="AB22" s="251"/>
    </row>
    <row r="23" spans="1:28" x14ac:dyDescent="0.2">
      <c r="A23" s="384" t="s">
        <v>279</v>
      </c>
      <c r="B23" s="523">
        <v>1451</v>
      </c>
      <c r="D23" s="386">
        <v>1500</v>
      </c>
      <c r="E23" s="386">
        <v>1544</v>
      </c>
      <c r="G23" s="566">
        <f t="shared" si="1"/>
        <v>44</v>
      </c>
      <c r="H23" s="385">
        <f t="shared" si="2"/>
        <v>93</v>
      </c>
      <c r="I23" s="385"/>
      <c r="J23" s="532">
        <v>1544</v>
      </c>
      <c r="K23" s="387">
        <v>1544</v>
      </c>
      <c r="M23" s="385">
        <f t="shared" si="0"/>
        <v>0</v>
      </c>
      <c r="N23" s="385">
        <f t="shared" si="3"/>
        <v>0</v>
      </c>
      <c r="Y23" s="235"/>
      <c r="AA23" s="251"/>
      <c r="AB23" s="251"/>
    </row>
    <row r="24" spans="1:28" x14ac:dyDescent="0.2">
      <c r="A24" s="384" t="s">
        <v>280</v>
      </c>
      <c r="B24" s="522">
        <v>630</v>
      </c>
      <c r="D24" s="525">
        <v>627</v>
      </c>
      <c r="E24" s="525">
        <v>627</v>
      </c>
      <c r="G24" s="385">
        <f t="shared" si="1"/>
        <v>0</v>
      </c>
      <c r="H24" s="385">
        <f t="shared" si="2"/>
        <v>-3</v>
      </c>
      <c r="I24" s="385"/>
      <c r="J24" s="531">
        <v>663</v>
      </c>
      <c r="K24" s="526">
        <v>663</v>
      </c>
      <c r="M24" s="385">
        <f t="shared" si="0"/>
        <v>0</v>
      </c>
      <c r="N24" s="385">
        <f t="shared" si="3"/>
        <v>36</v>
      </c>
      <c r="Y24" s="235"/>
      <c r="AA24" s="251"/>
      <c r="AB24" s="251"/>
    </row>
    <row r="25" spans="1:28" x14ac:dyDescent="0.2">
      <c r="A25" s="384" t="s">
        <v>281</v>
      </c>
      <c r="B25" s="523">
        <v>112760</v>
      </c>
      <c r="D25" s="386">
        <v>116420</v>
      </c>
      <c r="E25" s="386">
        <v>116420</v>
      </c>
      <c r="G25" s="385">
        <f t="shared" si="1"/>
        <v>0</v>
      </c>
      <c r="H25" s="385">
        <f t="shared" si="2"/>
        <v>3660</v>
      </c>
      <c r="I25" s="385"/>
      <c r="J25" s="532">
        <v>114000</v>
      </c>
      <c r="K25" s="387">
        <v>115000</v>
      </c>
      <c r="M25" s="385">
        <f t="shared" si="0"/>
        <v>1000</v>
      </c>
      <c r="N25" s="385">
        <f t="shared" si="3"/>
        <v>-1420</v>
      </c>
      <c r="Y25" s="235"/>
      <c r="AA25" s="251"/>
      <c r="AB25" s="251"/>
    </row>
    <row r="26" spans="1:28" x14ac:dyDescent="0.2">
      <c r="A26" s="384" t="s">
        <v>282</v>
      </c>
      <c r="B26" s="523">
        <v>37000</v>
      </c>
      <c r="D26" s="386">
        <v>36700</v>
      </c>
      <c r="E26" s="386">
        <v>36700</v>
      </c>
      <c r="G26" s="385">
        <f t="shared" si="1"/>
        <v>0</v>
      </c>
      <c r="H26" s="385">
        <f t="shared" si="2"/>
        <v>-300</v>
      </c>
      <c r="I26" s="385"/>
      <c r="J26" s="532">
        <v>37400</v>
      </c>
      <c r="K26" s="387">
        <v>36500</v>
      </c>
      <c r="M26" s="385">
        <f t="shared" si="0"/>
        <v>-900</v>
      </c>
      <c r="N26" s="385">
        <f t="shared" si="3"/>
        <v>-200</v>
      </c>
      <c r="Y26" s="235"/>
      <c r="AA26" s="251"/>
      <c r="AB26" s="251"/>
    </row>
    <row r="27" spans="1:28" x14ac:dyDescent="0.2">
      <c r="A27" s="384" t="s">
        <v>283</v>
      </c>
      <c r="B27" s="523">
        <v>2013</v>
      </c>
      <c r="D27" s="386">
        <v>1993</v>
      </c>
      <c r="E27" s="386">
        <v>1993</v>
      </c>
      <c r="G27" s="385">
        <f t="shared" si="1"/>
        <v>0</v>
      </c>
      <c r="H27" s="385">
        <f t="shared" si="2"/>
        <v>-20</v>
      </c>
      <c r="I27" s="385"/>
      <c r="J27" s="532">
        <v>1993</v>
      </c>
      <c r="K27" s="387">
        <v>1993</v>
      </c>
      <c r="M27" s="385">
        <f t="shared" si="0"/>
        <v>0</v>
      </c>
      <c r="N27" s="385">
        <f t="shared" si="3"/>
        <v>0</v>
      </c>
      <c r="Y27" s="235"/>
      <c r="AA27" s="251"/>
      <c r="AB27" s="251"/>
    </row>
    <row r="28" spans="1:28" x14ac:dyDescent="0.2">
      <c r="A28" s="384" t="s">
        <v>284</v>
      </c>
      <c r="B28" s="522">
        <v>210</v>
      </c>
      <c r="D28" s="525">
        <v>20</v>
      </c>
      <c r="E28" s="525">
        <v>20</v>
      </c>
      <c r="G28" s="385">
        <f t="shared" si="1"/>
        <v>0</v>
      </c>
      <c r="H28" s="385">
        <f t="shared" si="2"/>
        <v>-190</v>
      </c>
      <c r="I28" s="385"/>
      <c r="J28" s="531">
        <v>300</v>
      </c>
      <c r="K28" s="526">
        <v>300</v>
      </c>
      <c r="M28" s="385">
        <f t="shared" si="0"/>
        <v>0</v>
      </c>
      <c r="N28" s="385">
        <f t="shared" si="3"/>
        <v>280</v>
      </c>
      <c r="Y28" s="235"/>
      <c r="AA28" s="251"/>
      <c r="AB28" s="251"/>
    </row>
    <row r="29" spans="1:28" x14ac:dyDescent="0.2">
      <c r="A29" s="384" t="s">
        <v>285</v>
      </c>
      <c r="B29" s="523">
        <v>7787</v>
      </c>
      <c r="D29" s="386">
        <v>7657</v>
      </c>
      <c r="E29" s="386">
        <v>7657</v>
      </c>
      <c r="G29" s="385">
        <f t="shared" si="1"/>
        <v>0</v>
      </c>
      <c r="H29" s="385">
        <f t="shared" si="2"/>
        <v>-130</v>
      </c>
      <c r="I29" s="385"/>
      <c r="J29" s="532">
        <v>7800</v>
      </c>
      <c r="K29" s="387">
        <v>7800</v>
      </c>
      <c r="M29" s="385">
        <f t="shared" si="0"/>
        <v>0</v>
      </c>
      <c r="N29" s="385">
        <f t="shared" si="3"/>
        <v>143</v>
      </c>
      <c r="Y29" s="235"/>
      <c r="AA29" s="251"/>
      <c r="AB29" s="251"/>
    </row>
    <row r="30" spans="1:28" x14ac:dyDescent="0.2">
      <c r="A30" s="384" t="s">
        <v>286</v>
      </c>
      <c r="B30" s="523">
        <v>1573</v>
      </c>
      <c r="D30" s="386">
        <v>1360</v>
      </c>
      <c r="E30" s="386">
        <v>1360</v>
      </c>
      <c r="G30" s="385">
        <f t="shared" si="1"/>
        <v>0</v>
      </c>
      <c r="H30" s="385">
        <f t="shared" si="2"/>
        <v>-213</v>
      </c>
      <c r="I30" s="385"/>
      <c r="J30" s="532">
        <v>1360</v>
      </c>
      <c r="K30" s="387">
        <v>1360</v>
      </c>
      <c r="M30" s="385">
        <f t="shared" si="0"/>
        <v>0</v>
      </c>
      <c r="N30" s="385">
        <f t="shared" si="3"/>
        <v>0</v>
      </c>
      <c r="Y30" s="235"/>
      <c r="AA30" s="251"/>
      <c r="AB30" s="251"/>
    </row>
    <row r="31" spans="1:28" x14ac:dyDescent="0.2">
      <c r="A31" s="384" t="s">
        <v>287</v>
      </c>
      <c r="B31" s="523">
        <v>3972</v>
      </c>
      <c r="D31" s="386">
        <v>3868</v>
      </c>
      <c r="E31" s="386">
        <v>3868</v>
      </c>
      <c r="G31" s="385">
        <f t="shared" si="1"/>
        <v>0</v>
      </c>
      <c r="H31" s="385">
        <f t="shared" si="2"/>
        <v>-104</v>
      </c>
      <c r="I31" s="385"/>
      <c r="J31" s="532">
        <v>3880</v>
      </c>
      <c r="K31" s="387">
        <v>3880</v>
      </c>
      <c r="M31" s="385">
        <f t="shared" si="0"/>
        <v>0</v>
      </c>
      <c r="N31" s="385">
        <f t="shared" si="3"/>
        <v>12</v>
      </c>
      <c r="Y31" s="235"/>
      <c r="AA31" s="251"/>
      <c r="AB31" s="251"/>
    </row>
    <row r="32" spans="1:28" x14ac:dyDescent="0.2">
      <c r="A32" s="384" t="s">
        <v>288</v>
      </c>
      <c r="B32" s="523">
        <v>2000</v>
      </c>
      <c r="D32" s="386">
        <v>1680</v>
      </c>
      <c r="E32" s="386">
        <v>1680</v>
      </c>
      <c r="G32" s="385">
        <f t="shared" si="1"/>
        <v>0</v>
      </c>
      <c r="H32" s="385">
        <f t="shared" si="2"/>
        <v>-320</v>
      </c>
      <c r="I32" s="385"/>
      <c r="J32" s="532">
        <v>2050</v>
      </c>
      <c r="K32" s="387">
        <v>2050</v>
      </c>
      <c r="M32" s="385">
        <f t="shared" si="0"/>
        <v>0</v>
      </c>
      <c r="N32" s="385">
        <f t="shared" si="3"/>
        <v>370</v>
      </c>
      <c r="Y32" s="235"/>
      <c r="AA32" s="251"/>
      <c r="AB32" s="251"/>
    </row>
    <row r="33" spans="1:28" x14ac:dyDescent="0.2">
      <c r="A33" s="384" t="s">
        <v>289</v>
      </c>
      <c r="B33" s="522">
        <v>156</v>
      </c>
      <c r="D33" s="525">
        <v>166</v>
      </c>
      <c r="E33" s="525">
        <v>166</v>
      </c>
      <c r="G33" s="385">
        <f t="shared" si="1"/>
        <v>0</v>
      </c>
      <c r="H33" s="385">
        <f t="shared" si="2"/>
        <v>10</v>
      </c>
      <c r="I33" s="385"/>
      <c r="J33" s="531">
        <v>158</v>
      </c>
      <c r="K33" s="526">
        <v>158</v>
      </c>
      <c r="M33" s="385">
        <f t="shared" si="0"/>
        <v>0</v>
      </c>
      <c r="N33" s="385">
        <f t="shared" si="3"/>
        <v>-8</v>
      </c>
      <c r="Y33" s="235"/>
      <c r="AA33" s="251"/>
      <c r="AB33" s="251"/>
    </row>
    <row r="34" spans="1:28" s="249" customFormat="1" x14ac:dyDescent="0.2">
      <c r="A34" s="384" t="s">
        <v>290</v>
      </c>
      <c r="B34" s="523">
        <v>1984</v>
      </c>
      <c r="D34" s="386">
        <v>2560</v>
      </c>
      <c r="E34" s="386">
        <v>2560</v>
      </c>
      <c r="G34" s="385">
        <f t="shared" si="1"/>
        <v>0</v>
      </c>
      <c r="H34" s="385">
        <f t="shared" si="2"/>
        <v>576</v>
      </c>
      <c r="I34" s="388"/>
      <c r="J34" s="532">
        <v>2688</v>
      </c>
      <c r="K34" s="387">
        <v>2688</v>
      </c>
      <c r="M34" s="385">
        <f t="shared" si="0"/>
        <v>0</v>
      </c>
      <c r="N34" s="385">
        <f t="shared" si="3"/>
        <v>128</v>
      </c>
      <c r="Y34" s="244"/>
      <c r="AA34" s="278"/>
      <c r="AB34" s="278"/>
    </row>
    <row r="35" spans="1:28" x14ac:dyDescent="0.2">
      <c r="A35" s="384" t="s">
        <v>291</v>
      </c>
      <c r="B35" s="523">
        <v>1820</v>
      </c>
      <c r="D35" s="386">
        <v>1825</v>
      </c>
      <c r="E35" s="386">
        <v>1825</v>
      </c>
      <c r="G35" s="385">
        <f t="shared" si="1"/>
        <v>0</v>
      </c>
      <c r="H35" s="385">
        <f t="shared" si="2"/>
        <v>5</v>
      </c>
      <c r="I35" s="385"/>
      <c r="J35" s="532">
        <v>1825</v>
      </c>
      <c r="K35" s="387">
        <v>1825</v>
      </c>
      <c r="M35" s="385">
        <f t="shared" si="0"/>
        <v>0</v>
      </c>
      <c r="N35" s="385">
        <f t="shared" si="3"/>
        <v>0</v>
      </c>
      <c r="Y35" s="235"/>
      <c r="AA35" s="251"/>
      <c r="AB35" s="251"/>
    </row>
    <row r="36" spans="1:28" s="249" customFormat="1" x14ac:dyDescent="0.2">
      <c r="A36" s="384" t="s">
        <v>292</v>
      </c>
      <c r="B36" s="523">
        <v>1760</v>
      </c>
      <c r="D36" s="386">
        <v>2059</v>
      </c>
      <c r="E36" s="386">
        <v>2059</v>
      </c>
      <c r="G36" s="385">
        <f t="shared" si="1"/>
        <v>0</v>
      </c>
      <c r="H36" s="385">
        <f t="shared" si="2"/>
        <v>299</v>
      </c>
      <c r="I36" s="388"/>
      <c r="J36" s="532">
        <v>1950</v>
      </c>
      <c r="K36" s="387">
        <v>1950</v>
      </c>
      <c r="M36" s="385">
        <f t="shared" si="0"/>
        <v>0</v>
      </c>
      <c r="N36" s="385">
        <f t="shared" si="3"/>
        <v>-109</v>
      </c>
      <c r="Y36" s="244"/>
      <c r="AA36" s="278"/>
      <c r="AB36" s="278"/>
    </row>
    <row r="37" spans="1:28" s="249" customFormat="1" x14ac:dyDescent="0.2">
      <c r="A37" s="384" t="s">
        <v>293</v>
      </c>
      <c r="B37" s="522">
        <v>183</v>
      </c>
      <c r="D37" s="525">
        <v>190</v>
      </c>
      <c r="E37" s="525">
        <v>190</v>
      </c>
      <c r="G37" s="385">
        <f t="shared" si="1"/>
        <v>0</v>
      </c>
      <c r="H37" s="385">
        <f t="shared" si="2"/>
        <v>7</v>
      </c>
      <c r="I37" s="388"/>
      <c r="J37" s="531">
        <v>200</v>
      </c>
      <c r="K37" s="526">
        <v>200</v>
      </c>
      <c r="M37" s="385">
        <f t="shared" si="0"/>
        <v>0</v>
      </c>
      <c r="N37" s="385">
        <f t="shared" si="3"/>
        <v>10</v>
      </c>
      <c r="Y37" s="244"/>
      <c r="AA37" s="278"/>
      <c r="AB37" s="278"/>
    </row>
    <row r="38" spans="1:28" s="249" customFormat="1" x14ac:dyDescent="0.2">
      <c r="A38" s="384" t="s">
        <v>294</v>
      </c>
      <c r="B38" s="522">
        <v>260</v>
      </c>
      <c r="D38" s="525">
        <v>268</v>
      </c>
      <c r="E38" s="525">
        <v>331</v>
      </c>
      <c r="G38" s="385">
        <f t="shared" si="1"/>
        <v>63</v>
      </c>
      <c r="H38" s="385">
        <f t="shared" si="2"/>
        <v>71</v>
      </c>
      <c r="I38" s="388"/>
      <c r="J38" s="531">
        <v>260</v>
      </c>
      <c r="K38" s="526">
        <v>228</v>
      </c>
      <c r="M38" s="385">
        <f t="shared" si="0"/>
        <v>-32</v>
      </c>
      <c r="N38" s="385">
        <f t="shared" si="3"/>
        <v>-103</v>
      </c>
      <c r="Y38" s="244"/>
      <c r="AA38" s="278"/>
      <c r="AB38" s="278"/>
    </row>
    <row r="39" spans="1:28" x14ac:dyDescent="0.2">
      <c r="A39" s="384" t="s">
        <v>295</v>
      </c>
      <c r="B39" s="523">
        <v>3310</v>
      </c>
      <c r="D39" s="386">
        <v>3730</v>
      </c>
      <c r="E39" s="386">
        <v>3730</v>
      </c>
      <c r="G39" s="385">
        <f t="shared" si="1"/>
        <v>0</v>
      </c>
      <c r="H39" s="385">
        <f t="shared" si="2"/>
        <v>420</v>
      </c>
      <c r="I39" s="385"/>
      <c r="J39" s="532">
        <v>3530</v>
      </c>
      <c r="K39" s="387">
        <v>3530</v>
      </c>
      <c r="M39" s="385">
        <f t="shared" si="0"/>
        <v>0</v>
      </c>
      <c r="N39" s="385">
        <f t="shared" si="3"/>
        <v>-200</v>
      </c>
      <c r="Y39" s="235"/>
      <c r="AA39" s="251"/>
      <c r="AB39" s="251"/>
    </row>
    <row r="40" spans="1:28" x14ac:dyDescent="0.2">
      <c r="A40" s="384" t="s">
        <v>296</v>
      </c>
      <c r="B40" s="523">
        <v>4725</v>
      </c>
      <c r="D40" s="386">
        <v>4788</v>
      </c>
      <c r="E40" s="386">
        <v>4788</v>
      </c>
      <c r="G40" s="385">
        <f t="shared" si="1"/>
        <v>0</v>
      </c>
      <c r="H40" s="385">
        <f t="shared" si="2"/>
        <v>63</v>
      </c>
      <c r="I40" s="385"/>
      <c r="J40" s="532">
        <v>4900</v>
      </c>
      <c r="K40" s="387">
        <v>4900</v>
      </c>
      <c r="M40" s="385">
        <f t="shared" si="0"/>
        <v>0</v>
      </c>
      <c r="N40" s="385">
        <f t="shared" si="3"/>
        <v>112</v>
      </c>
      <c r="Y40" s="235"/>
      <c r="AA40" s="251"/>
      <c r="AB40" s="251"/>
    </row>
    <row r="41" spans="1:28" x14ac:dyDescent="0.2">
      <c r="A41" s="384" t="s">
        <v>297</v>
      </c>
      <c r="B41" s="523">
        <v>7500</v>
      </c>
      <c r="D41" s="386">
        <v>7400</v>
      </c>
      <c r="E41" s="386">
        <v>7400</v>
      </c>
      <c r="G41" s="385">
        <f t="shared" si="1"/>
        <v>0</v>
      </c>
      <c r="H41" s="385">
        <f t="shared" si="2"/>
        <v>-100</v>
      </c>
      <c r="I41" s="385"/>
      <c r="J41" s="532">
        <v>7500</v>
      </c>
      <c r="K41" s="387">
        <v>7500</v>
      </c>
      <c r="M41" s="385">
        <f t="shared" si="0"/>
        <v>0</v>
      </c>
      <c r="N41" s="385">
        <f t="shared" si="3"/>
        <v>100</v>
      </c>
      <c r="Y41" s="235"/>
      <c r="AA41" s="251"/>
      <c r="AB41" s="251"/>
    </row>
    <row r="42" spans="1:28" x14ac:dyDescent="0.2">
      <c r="A42" s="384" t="s">
        <v>298</v>
      </c>
      <c r="B42" s="522">
        <v>653</v>
      </c>
      <c r="D42" s="525">
        <v>737</v>
      </c>
      <c r="E42" s="525">
        <v>737</v>
      </c>
      <c r="G42" s="385">
        <f t="shared" si="1"/>
        <v>0</v>
      </c>
      <c r="H42" s="385">
        <f t="shared" si="2"/>
        <v>84</v>
      </c>
      <c r="I42" s="385"/>
      <c r="J42" s="531">
        <v>703</v>
      </c>
      <c r="K42" s="526">
        <v>703</v>
      </c>
      <c r="M42" s="385">
        <f t="shared" si="0"/>
        <v>0</v>
      </c>
      <c r="N42" s="385">
        <f t="shared" si="3"/>
        <v>-34</v>
      </c>
      <c r="Y42" s="235"/>
      <c r="AA42" s="251"/>
      <c r="AB42" s="251"/>
    </row>
    <row r="43" spans="1:28" x14ac:dyDescent="0.2">
      <c r="A43" s="384" t="s">
        <v>299</v>
      </c>
      <c r="B43" s="523">
        <v>2097</v>
      </c>
      <c r="D43" s="386">
        <v>2150</v>
      </c>
      <c r="E43" s="386">
        <v>2150</v>
      </c>
      <c r="G43" s="385">
        <f t="shared" si="1"/>
        <v>0</v>
      </c>
      <c r="H43" s="385">
        <f t="shared" si="2"/>
        <v>53</v>
      </c>
      <c r="I43" s="385"/>
      <c r="J43" s="532">
        <v>2200</v>
      </c>
      <c r="K43" s="387">
        <v>2150</v>
      </c>
      <c r="M43" s="385">
        <f t="shared" si="0"/>
        <v>-50</v>
      </c>
      <c r="N43" s="385">
        <f t="shared" si="3"/>
        <v>0</v>
      </c>
      <c r="Y43" s="235"/>
      <c r="AA43" s="251"/>
      <c r="AB43" s="251"/>
    </row>
    <row r="44" spans="1:28" x14ac:dyDescent="0.2">
      <c r="A44" s="384" t="s">
        <v>300</v>
      </c>
      <c r="B44" s="523">
        <v>12235</v>
      </c>
      <c r="D44" s="386">
        <v>11732</v>
      </c>
      <c r="E44" s="386">
        <v>11732</v>
      </c>
      <c r="G44" s="385">
        <f t="shared" si="1"/>
        <v>0</v>
      </c>
      <c r="H44" s="385">
        <f t="shared" si="2"/>
        <v>-503</v>
      </c>
      <c r="I44" s="385"/>
      <c r="J44" s="532">
        <v>12200</v>
      </c>
      <c r="K44" s="387">
        <v>12000</v>
      </c>
      <c r="M44" s="385">
        <f t="shared" si="0"/>
        <v>-200</v>
      </c>
      <c r="N44" s="385">
        <f t="shared" si="3"/>
        <v>268</v>
      </c>
      <c r="Y44" s="235"/>
      <c r="AA44" s="251"/>
      <c r="AB44" s="251"/>
    </row>
    <row r="45" spans="1:28" x14ac:dyDescent="0.2">
      <c r="A45" s="384" t="s">
        <v>301</v>
      </c>
      <c r="B45" s="522">
        <v>642</v>
      </c>
      <c r="D45" s="525">
        <v>675</v>
      </c>
      <c r="E45" s="525">
        <v>675</v>
      </c>
      <c r="G45" s="385">
        <f t="shared" si="1"/>
        <v>0</v>
      </c>
      <c r="H45" s="385">
        <f t="shared" si="2"/>
        <v>33</v>
      </c>
      <c r="I45" s="385"/>
      <c r="J45" s="531">
        <v>700</v>
      </c>
      <c r="K45" s="526">
        <v>700</v>
      </c>
      <c r="M45" s="385">
        <f t="shared" si="0"/>
        <v>0</v>
      </c>
      <c r="N45" s="385">
        <f t="shared" si="3"/>
        <v>25</v>
      </c>
      <c r="Y45" s="235"/>
      <c r="AA45" s="251"/>
      <c r="AB45" s="251"/>
    </row>
    <row r="46" spans="1:28" x14ac:dyDescent="0.2">
      <c r="A46" s="384" t="s">
        <v>302</v>
      </c>
      <c r="B46" s="522">
        <v>882</v>
      </c>
      <c r="D46" s="525">
        <v>737</v>
      </c>
      <c r="E46" s="525">
        <v>737</v>
      </c>
      <c r="G46" s="385">
        <f t="shared" si="1"/>
        <v>0</v>
      </c>
      <c r="H46" s="385">
        <f t="shared" si="2"/>
        <v>-145</v>
      </c>
      <c r="I46" s="385"/>
      <c r="J46" s="531">
        <v>800</v>
      </c>
      <c r="K46" s="526">
        <v>800</v>
      </c>
      <c r="M46" s="385">
        <f t="shared" si="0"/>
        <v>0</v>
      </c>
      <c r="N46" s="385">
        <f t="shared" si="3"/>
        <v>63</v>
      </c>
      <c r="Y46" s="235"/>
      <c r="AA46" s="251"/>
      <c r="AB46" s="251"/>
    </row>
    <row r="47" spans="1:28" x14ac:dyDescent="0.2">
      <c r="A47" s="384" t="s">
        <v>303</v>
      </c>
      <c r="B47" s="523">
        <v>2248</v>
      </c>
      <c r="D47" s="386">
        <v>2960</v>
      </c>
      <c r="E47" s="386">
        <v>2960</v>
      </c>
      <c r="G47" s="385">
        <f t="shared" si="1"/>
        <v>0</v>
      </c>
      <c r="H47" s="385">
        <f t="shared" si="2"/>
        <v>712</v>
      </c>
      <c r="I47" s="385"/>
      <c r="J47" s="532">
        <v>3060</v>
      </c>
      <c r="K47" s="387">
        <v>3060</v>
      </c>
      <c r="M47" s="385">
        <f t="shared" si="0"/>
        <v>0</v>
      </c>
      <c r="N47" s="385">
        <f t="shared" si="3"/>
        <v>100</v>
      </c>
      <c r="Y47" s="235"/>
      <c r="AA47" s="251"/>
      <c r="AB47" s="251"/>
    </row>
    <row r="48" spans="1:28" x14ac:dyDescent="0.2">
      <c r="A48" s="384" t="s">
        <v>304</v>
      </c>
      <c r="B48" s="523">
        <v>1362</v>
      </c>
      <c r="D48" s="386">
        <v>1181</v>
      </c>
      <c r="E48" s="386">
        <v>1181</v>
      </c>
      <c r="G48" s="385">
        <f t="shared" si="1"/>
        <v>0</v>
      </c>
      <c r="H48" s="385">
        <f t="shared" si="2"/>
        <v>-181</v>
      </c>
      <c r="I48" s="385"/>
      <c r="J48" s="532">
        <v>1136</v>
      </c>
      <c r="K48" s="387">
        <v>1136</v>
      </c>
      <c r="M48" s="385">
        <f t="shared" si="0"/>
        <v>0</v>
      </c>
      <c r="N48" s="385">
        <f t="shared" si="3"/>
        <v>-45</v>
      </c>
      <c r="Y48" s="235"/>
      <c r="AA48" s="251"/>
      <c r="AB48" s="251"/>
    </row>
    <row r="49" spans="1:28" x14ac:dyDescent="0.2">
      <c r="A49" s="384" t="s">
        <v>305</v>
      </c>
      <c r="B49" s="523">
        <v>1896</v>
      </c>
      <c r="D49" s="386">
        <v>2046</v>
      </c>
      <c r="E49" s="386">
        <v>2046</v>
      </c>
      <c r="G49" s="385">
        <f t="shared" si="1"/>
        <v>0</v>
      </c>
      <c r="H49" s="385">
        <f t="shared" si="2"/>
        <v>150</v>
      </c>
      <c r="I49" s="385"/>
      <c r="J49" s="532">
        <v>2046</v>
      </c>
      <c r="K49" s="387">
        <v>2046</v>
      </c>
      <c r="M49" s="385">
        <f t="shared" si="0"/>
        <v>0</v>
      </c>
      <c r="N49" s="385">
        <f t="shared" si="3"/>
        <v>0</v>
      </c>
      <c r="Y49" s="235"/>
      <c r="AA49" s="251"/>
      <c r="AB49" s="251"/>
    </row>
    <row r="50" spans="1:28" x14ac:dyDescent="0.2">
      <c r="A50" s="384" t="s">
        <v>306</v>
      </c>
      <c r="B50" s="523">
        <v>20577</v>
      </c>
      <c r="D50" s="386">
        <v>20340</v>
      </c>
      <c r="E50" s="386">
        <v>20340</v>
      </c>
      <c r="G50" s="385">
        <f t="shared" si="1"/>
        <v>0</v>
      </c>
      <c r="H50" s="385">
        <f t="shared" si="2"/>
        <v>-237</v>
      </c>
      <c r="I50" s="385"/>
      <c r="J50" s="532">
        <v>20500</v>
      </c>
      <c r="K50" s="387">
        <v>20500</v>
      </c>
      <c r="M50" s="385">
        <f t="shared" si="0"/>
        <v>0</v>
      </c>
      <c r="N50" s="385">
        <f t="shared" si="3"/>
        <v>160</v>
      </c>
      <c r="Y50" s="235"/>
      <c r="AA50" s="251"/>
      <c r="AB50" s="251"/>
    </row>
    <row r="51" spans="1:28" x14ac:dyDescent="0.2">
      <c r="A51" s="384" t="s">
        <v>307</v>
      </c>
      <c r="B51" s="522">
        <v>520</v>
      </c>
      <c r="D51" s="525">
        <v>610</v>
      </c>
      <c r="E51" s="525">
        <v>610</v>
      </c>
      <c r="G51" s="385">
        <f t="shared" si="1"/>
        <v>0</v>
      </c>
      <c r="H51" s="385">
        <f t="shared" si="2"/>
        <v>90</v>
      </c>
      <c r="I51" s="385"/>
      <c r="J51" s="531">
        <v>610</v>
      </c>
      <c r="K51" s="526">
        <v>610</v>
      </c>
      <c r="M51" s="385">
        <f t="shared" si="0"/>
        <v>0</v>
      </c>
      <c r="N51" s="385">
        <f t="shared" si="3"/>
        <v>0</v>
      </c>
      <c r="Y51" s="235"/>
      <c r="AA51" s="251"/>
      <c r="AB51" s="251"/>
    </row>
    <row r="52" spans="1:28" x14ac:dyDescent="0.2">
      <c r="A52" s="384" t="s">
        <v>308</v>
      </c>
      <c r="B52" s="522">
        <v>170</v>
      </c>
      <c r="D52" s="525">
        <v>159</v>
      </c>
      <c r="E52" s="525">
        <v>159</v>
      </c>
      <c r="G52" s="385">
        <f t="shared" si="1"/>
        <v>0</v>
      </c>
      <c r="H52" s="385">
        <f t="shared" si="2"/>
        <v>-11</v>
      </c>
      <c r="I52" s="385"/>
      <c r="J52" s="531">
        <v>159</v>
      </c>
      <c r="K52" s="526">
        <v>159</v>
      </c>
      <c r="M52" s="385">
        <f t="shared" si="0"/>
        <v>0</v>
      </c>
      <c r="N52" s="385">
        <f t="shared" si="3"/>
        <v>0</v>
      </c>
      <c r="Y52" s="235"/>
      <c r="AA52" s="251"/>
      <c r="AB52" s="251"/>
    </row>
    <row r="53" spans="1:28" x14ac:dyDescent="0.2">
      <c r="A53" s="384" t="s">
        <v>309</v>
      </c>
      <c r="B53" s="523">
        <v>5659</v>
      </c>
      <c r="D53" s="386">
        <v>7119</v>
      </c>
      <c r="E53" s="386">
        <v>7119</v>
      </c>
      <c r="G53" s="385">
        <f t="shared" si="1"/>
        <v>0</v>
      </c>
      <c r="H53" s="385">
        <f t="shared" si="2"/>
        <v>1460</v>
      </c>
      <c r="I53" s="385"/>
      <c r="J53" s="532">
        <v>5989</v>
      </c>
      <c r="K53" s="387">
        <v>5967</v>
      </c>
      <c r="M53" s="385">
        <f t="shared" si="0"/>
        <v>-22</v>
      </c>
      <c r="N53" s="385">
        <f>K53-E53</f>
        <v>-1152</v>
      </c>
      <c r="Y53" s="235"/>
      <c r="AA53" s="251"/>
      <c r="AB53" s="251"/>
    </row>
    <row r="54" spans="1:28" x14ac:dyDescent="0.2">
      <c r="A54" s="384" t="s">
        <v>310</v>
      </c>
      <c r="B54" s="522">
        <v>873</v>
      </c>
      <c r="D54" s="525">
        <v>832</v>
      </c>
      <c r="E54" s="525">
        <v>832</v>
      </c>
      <c r="G54" s="385">
        <f t="shared" si="1"/>
        <v>0</v>
      </c>
      <c r="H54" s="385">
        <f t="shared" si="2"/>
        <v>-41</v>
      </c>
      <c r="I54" s="385"/>
      <c r="J54" s="531">
        <v>840</v>
      </c>
      <c r="K54" s="526">
        <v>840</v>
      </c>
      <c r="M54" s="385">
        <f t="shared" si="0"/>
        <v>0</v>
      </c>
      <c r="N54" s="385">
        <f t="shared" si="3"/>
        <v>8</v>
      </c>
      <c r="Y54" s="235"/>
      <c r="AA54" s="251"/>
      <c r="AB54" s="251"/>
    </row>
    <row r="55" spans="1:28" x14ac:dyDescent="0.2">
      <c r="A55" s="384" t="s">
        <v>311</v>
      </c>
      <c r="B55" s="522">
        <v>275</v>
      </c>
      <c r="D55" s="525">
        <v>170</v>
      </c>
      <c r="E55" s="525">
        <v>170</v>
      </c>
      <c r="G55" s="385">
        <f t="shared" si="1"/>
        <v>0</v>
      </c>
      <c r="H55" s="385">
        <f t="shared" si="2"/>
        <v>-105</v>
      </c>
      <c r="I55" s="385"/>
      <c r="J55" s="531">
        <v>128</v>
      </c>
      <c r="K55" s="526">
        <v>128</v>
      </c>
      <c r="M55" s="385">
        <f t="shared" si="0"/>
        <v>0</v>
      </c>
      <c r="N55" s="385">
        <f t="shared" si="3"/>
        <v>-42</v>
      </c>
      <c r="Y55" s="235"/>
      <c r="AA55" s="251"/>
      <c r="AB55" s="251"/>
    </row>
    <row r="56" spans="1:28" x14ac:dyDescent="0.2">
      <c r="A56" s="384" t="s">
        <v>312</v>
      </c>
      <c r="B56" s="523">
        <v>27657</v>
      </c>
      <c r="D56" s="386">
        <v>27923</v>
      </c>
      <c r="E56" s="386">
        <v>27923</v>
      </c>
      <c r="G56" s="385">
        <f t="shared" si="1"/>
        <v>0</v>
      </c>
      <c r="H56" s="385">
        <f t="shared" si="2"/>
        <v>266</v>
      </c>
      <c r="I56" s="385"/>
      <c r="J56" s="532">
        <v>28300</v>
      </c>
      <c r="K56" s="387">
        <v>28300</v>
      </c>
      <c r="M56" s="385">
        <f t="shared" si="0"/>
        <v>0</v>
      </c>
      <c r="N56" s="385">
        <f t="shared" si="3"/>
        <v>377</v>
      </c>
      <c r="Y56" s="235"/>
      <c r="AA56" s="251"/>
      <c r="AB56" s="251"/>
    </row>
    <row r="57" spans="1:28" x14ac:dyDescent="0.2">
      <c r="A57" s="384" t="s">
        <v>313</v>
      </c>
      <c r="B57" s="481">
        <f>SUM(B7:B56)</f>
        <v>490609</v>
      </c>
      <c r="C57" s="482"/>
      <c r="D57" s="481">
        <v>494737</v>
      </c>
      <c r="E57" s="481">
        <f>SUM(E7:E56)</f>
        <v>494895</v>
      </c>
      <c r="F57" s="482"/>
      <c r="G57" s="481">
        <f t="shared" ref="G57:H57" si="4">SUM(G7:G56)</f>
        <v>158</v>
      </c>
      <c r="H57" s="481">
        <f t="shared" si="4"/>
        <v>4286</v>
      </c>
      <c r="I57" s="385"/>
      <c r="J57" s="524">
        <v>493675</v>
      </c>
      <c r="K57" s="481">
        <f>SUM(K7:K56)</f>
        <v>493470</v>
      </c>
      <c r="M57" s="385">
        <f t="shared" si="0"/>
        <v>-205</v>
      </c>
      <c r="N57" s="385">
        <f t="shared" si="3"/>
        <v>-1425</v>
      </c>
      <c r="Y57" s="235"/>
      <c r="AA57" s="251"/>
      <c r="AB57" s="251"/>
    </row>
    <row r="58" spans="1:28" x14ac:dyDescent="0.2">
      <c r="A58" s="384" t="s">
        <v>314</v>
      </c>
      <c r="B58" s="483">
        <f>B60-B57</f>
        <v>4275</v>
      </c>
      <c r="C58" s="482"/>
      <c r="D58" s="483">
        <v>4213</v>
      </c>
      <c r="E58" s="483">
        <f t="shared" ref="E58" si="5">E60-E57</f>
        <v>4447</v>
      </c>
      <c r="F58" s="482"/>
      <c r="G58" s="484">
        <f t="shared" si="1"/>
        <v>234</v>
      </c>
      <c r="H58" s="484">
        <f t="shared" si="2"/>
        <v>172</v>
      </c>
      <c r="I58" s="484"/>
      <c r="J58" s="524">
        <v>4096</v>
      </c>
      <c r="K58" s="483">
        <f t="shared" ref="K58" si="6">K60-K57</f>
        <v>4286</v>
      </c>
      <c r="L58" s="482"/>
      <c r="M58" s="385">
        <f t="shared" si="0"/>
        <v>190</v>
      </c>
      <c r="N58" s="484">
        <f t="shared" si="3"/>
        <v>-161</v>
      </c>
      <c r="Y58" s="235"/>
      <c r="AA58" s="251"/>
      <c r="AB58" s="251"/>
    </row>
    <row r="59" spans="1:28" ht="12" customHeight="1" x14ac:dyDescent="0.2">
      <c r="A59" s="384"/>
      <c r="B59" s="389"/>
      <c r="G59" s="385"/>
      <c r="H59" s="385"/>
      <c r="I59" s="385"/>
      <c r="N59" s="385"/>
      <c r="Y59" s="235"/>
      <c r="AA59" s="251"/>
      <c r="AB59" s="251"/>
    </row>
    <row r="60" spans="1:28" x14ac:dyDescent="0.2">
      <c r="A60" s="384" t="s">
        <v>315</v>
      </c>
      <c r="B60" s="391">
        <v>494884</v>
      </c>
      <c r="D60" s="391">
        <v>498950</v>
      </c>
      <c r="E60" s="391">
        <v>499342</v>
      </c>
      <c r="G60" s="385">
        <f t="shared" si="1"/>
        <v>392</v>
      </c>
      <c r="H60" s="385">
        <f t="shared" si="2"/>
        <v>4458</v>
      </c>
      <c r="I60" s="385"/>
      <c r="J60" s="524">
        <v>497771</v>
      </c>
      <c r="K60" s="234">
        <v>497756</v>
      </c>
      <c r="M60" s="385">
        <f t="shared" si="0"/>
        <v>-15</v>
      </c>
      <c r="N60" s="385">
        <f t="shared" si="3"/>
        <v>-1586</v>
      </c>
      <c r="O60" s="392"/>
      <c r="Y60" s="235"/>
    </row>
    <row r="61" spans="1:28" x14ac:dyDescent="0.2">
      <c r="A61" s="393"/>
      <c r="B61" s="394"/>
      <c r="C61" s="395"/>
      <c r="D61" s="395"/>
      <c r="E61" s="395"/>
      <c r="F61" s="395"/>
      <c r="G61" s="395"/>
      <c r="H61" s="395"/>
      <c r="I61" s="395"/>
      <c r="J61" s="395"/>
      <c r="K61" s="395"/>
      <c r="L61" s="395"/>
      <c r="M61" s="395"/>
      <c r="N61" s="395"/>
      <c r="Y61" s="235"/>
      <c r="AA61" s="251"/>
      <c r="AB61" s="251"/>
    </row>
    <row r="62" spans="1:28" x14ac:dyDescent="0.2">
      <c r="A62" s="419" t="s">
        <v>316</v>
      </c>
      <c r="B62" s="396"/>
      <c r="C62" s="385"/>
      <c r="D62" s="413"/>
      <c r="E62" s="413"/>
      <c r="F62" s="413"/>
      <c r="G62" s="413"/>
      <c r="H62" s="413"/>
      <c r="I62" s="413"/>
      <c r="J62" s="413"/>
      <c r="K62" s="413"/>
      <c r="L62" s="413"/>
      <c r="M62" s="413"/>
      <c r="N62" s="413"/>
      <c r="Y62" s="235"/>
      <c r="AA62" s="251"/>
      <c r="AB62" s="251"/>
    </row>
    <row r="63" spans="1:28" x14ac:dyDescent="0.2">
      <c r="A63" s="419" t="s">
        <v>317</v>
      </c>
      <c r="B63" s="396"/>
      <c r="C63" s="385"/>
      <c r="D63" s="413"/>
      <c r="E63" s="413"/>
      <c r="F63" s="413"/>
      <c r="G63" s="413"/>
      <c r="H63" s="413"/>
      <c r="I63" s="413"/>
      <c r="J63" s="413"/>
      <c r="K63" s="413"/>
      <c r="L63" s="413"/>
      <c r="M63" s="413"/>
      <c r="N63" s="480"/>
      <c r="Y63" s="235"/>
      <c r="AA63" s="251"/>
      <c r="AB63" s="251"/>
    </row>
    <row r="64" spans="1:28" x14ac:dyDescent="0.2">
      <c r="A64" s="416" t="s">
        <v>417</v>
      </c>
      <c r="B64" s="397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5"/>
      <c r="N64" s="385"/>
      <c r="Y64" s="235"/>
      <c r="AA64" s="251"/>
      <c r="AB64" s="251"/>
    </row>
    <row r="65" spans="2:31" x14ac:dyDescent="0.2">
      <c r="B65" s="398"/>
      <c r="C65" s="385"/>
      <c r="D65" s="399"/>
      <c r="E65" s="399"/>
      <c r="F65" s="385"/>
      <c r="G65" s="385"/>
      <c r="H65" s="385"/>
      <c r="I65" s="385"/>
      <c r="J65" s="399"/>
      <c r="K65" s="399"/>
      <c r="L65" s="385"/>
      <c r="M65" s="385"/>
      <c r="N65" s="385"/>
      <c r="Y65" s="235"/>
      <c r="AA65" s="251"/>
      <c r="AB65" s="251"/>
    </row>
    <row r="66" spans="2:31" x14ac:dyDescent="0.2">
      <c r="B66" s="398"/>
      <c r="C66" s="385"/>
      <c r="D66" s="399"/>
      <c r="E66" s="399"/>
      <c r="F66" s="385"/>
      <c r="G66" s="385"/>
      <c r="H66" s="385"/>
      <c r="I66" s="385"/>
      <c r="J66" s="399"/>
      <c r="K66" s="399"/>
      <c r="L66" s="385"/>
      <c r="M66" s="385"/>
      <c r="N66" s="385"/>
      <c r="Y66" s="235"/>
      <c r="AA66" s="251"/>
      <c r="AB66" s="251"/>
    </row>
    <row r="67" spans="2:31" x14ac:dyDescent="0.2">
      <c r="B67" s="389"/>
      <c r="Y67" s="235"/>
      <c r="AA67" s="251"/>
      <c r="AB67" s="251"/>
    </row>
    <row r="68" spans="2:31" x14ac:dyDescent="0.2">
      <c r="B68" s="389"/>
      <c r="Y68" s="235"/>
      <c r="AA68" s="251"/>
      <c r="AB68" s="251"/>
    </row>
    <row r="69" spans="2:31" x14ac:dyDescent="0.2">
      <c r="B69" s="400"/>
      <c r="D69" s="400"/>
      <c r="E69" s="400"/>
      <c r="F69" s="400"/>
      <c r="J69" s="400"/>
      <c r="K69" s="400"/>
      <c r="L69" s="400"/>
      <c r="Y69" s="235"/>
      <c r="AA69" s="251"/>
      <c r="AB69" s="251"/>
    </row>
    <row r="70" spans="2:31" x14ac:dyDescent="0.2">
      <c r="Y70" s="235"/>
      <c r="AA70" s="251"/>
      <c r="AB70" s="251"/>
    </row>
    <row r="71" spans="2:31" x14ac:dyDescent="0.2">
      <c r="Y71" s="235"/>
      <c r="AA71" s="251"/>
      <c r="AB71" s="251"/>
    </row>
    <row r="72" spans="2:31" x14ac:dyDescent="0.2">
      <c r="Y72" s="235"/>
      <c r="AA72" s="251"/>
      <c r="AB72" s="251"/>
    </row>
    <row r="74" spans="2:31" x14ac:dyDescent="0.2">
      <c r="N74" s="401"/>
      <c r="Y74" s="235"/>
      <c r="AA74" s="251"/>
      <c r="AB74" s="251"/>
    </row>
    <row r="75" spans="2:31" x14ac:dyDescent="0.2">
      <c r="Y75" s="264"/>
      <c r="AA75" s="264"/>
      <c r="AB75" s="264"/>
    </row>
    <row r="76" spans="2:31" ht="11.1" customHeight="1" x14ac:dyDescent="0.2">
      <c r="Y76" s="264"/>
      <c r="AA76" s="264"/>
      <c r="AB76" s="264"/>
      <c r="AC76" s="264"/>
      <c r="AD76" s="264"/>
      <c r="AE76" s="264"/>
    </row>
    <row r="77" spans="2:31" ht="11.1" customHeight="1" x14ac:dyDescent="0.2">
      <c r="Y77" s="235"/>
    </row>
    <row r="78" spans="2:31" ht="11.1" customHeight="1" x14ac:dyDescent="0.2"/>
    <row r="79" spans="2:31" ht="11.1" customHeight="1" x14ac:dyDescent="0.2">
      <c r="Y79" s="235"/>
    </row>
    <row r="80" spans="2:31" x14ac:dyDescent="0.2">
      <c r="P80" s="277"/>
      <c r="Y80" s="235"/>
    </row>
    <row r="81" spans="2:25" x14ac:dyDescent="0.2">
      <c r="Y81" s="235"/>
    </row>
    <row r="82" spans="2:25" x14ac:dyDescent="0.2">
      <c r="Y82" s="235"/>
    </row>
    <row r="84" spans="2:25" x14ac:dyDescent="0.2">
      <c r="Y84" s="235"/>
    </row>
    <row r="85" spans="2:25" x14ac:dyDescent="0.2">
      <c r="B85" s="279"/>
      <c r="D85" s="279"/>
      <c r="E85" s="279"/>
      <c r="F85" s="279"/>
      <c r="G85" s="279"/>
      <c r="H85" s="279"/>
      <c r="I85" s="279"/>
      <c r="J85" s="279"/>
      <c r="K85" s="279"/>
      <c r="L85" s="279"/>
      <c r="M85" s="279"/>
      <c r="N85" s="279"/>
    </row>
    <row r="86" spans="2:25" x14ac:dyDescent="0.2">
      <c r="B86" s="279"/>
      <c r="D86" s="279"/>
      <c r="E86" s="279"/>
      <c r="F86" s="279"/>
      <c r="G86" s="279"/>
      <c r="H86" s="279"/>
      <c r="I86" s="279"/>
      <c r="J86" s="279"/>
      <c r="K86" s="279"/>
      <c r="L86" s="279"/>
      <c r="M86" s="279"/>
      <c r="N86" s="279"/>
    </row>
    <row r="87" spans="2:25" x14ac:dyDescent="0.2">
      <c r="B87" s="279"/>
      <c r="D87" s="279"/>
      <c r="E87" s="279"/>
      <c r="F87" s="279"/>
      <c r="G87" s="279"/>
      <c r="H87" s="279"/>
      <c r="I87" s="279"/>
      <c r="J87" s="279"/>
      <c r="K87" s="279"/>
      <c r="L87" s="279"/>
      <c r="M87" s="279"/>
      <c r="N87" s="279"/>
    </row>
    <row r="88" spans="2:25" x14ac:dyDescent="0.2">
      <c r="B88" s="279"/>
      <c r="D88" s="279"/>
      <c r="E88" s="279"/>
      <c r="F88" s="279"/>
      <c r="G88" s="279"/>
      <c r="H88" s="279"/>
      <c r="I88" s="279"/>
      <c r="J88" s="279"/>
      <c r="K88" s="279"/>
      <c r="L88" s="279"/>
      <c r="M88" s="279"/>
      <c r="N88" s="279"/>
    </row>
    <row r="92" spans="2:25" x14ac:dyDescent="0.2">
      <c r="B92" s="279"/>
      <c r="C92" s="279"/>
      <c r="D92" s="279"/>
      <c r="E92" s="279"/>
      <c r="F92" s="279"/>
      <c r="G92" s="279"/>
      <c r="H92" s="279"/>
      <c r="I92" s="279"/>
      <c r="J92" s="279"/>
      <c r="K92" s="279"/>
      <c r="L92" s="279"/>
      <c r="M92" s="279"/>
      <c r="N92" s="279"/>
    </row>
    <row r="93" spans="2:25" x14ac:dyDescent="0.2">
      <c r="B93" s="279"/>
      <c r="C93" s="279"/>
      <c r="D93" s="279"/>
      <c r="E93" s="279"/>
      <c r="F93" s="279"/>
      <c r="G93" s="279"/>
      <c r="H93" s="279"/>
      <c r="I93" s="279"/>
      <c r="J93" s="279"/>
      <c r="K93" s="279"/>
      <c r="L93" s="279"/>
      <c r="M93" s="279"/>
      <c r="N93" s="279"/>
    </row>
    <row r="94" spans="2:25" x14ac:dyDescent="0.2">
      <c r="C94" s="279"/>
      <c r="O94" s="277"/>
      <c r="P94" s="277"/>
      <c r="Q94" s="277"/>
      <c r="R94" s="277"/>
      <c r="S94" s="277"/>
      <c r="T94" s="277"/>
      <c r="U94" s="277"/>
      <c r="V94" s="277"/>
      <c r="W94" s="277"/>
      <c r="X94" s="277"/>
    </row>
    <row r="95" spans="2:25" x14ac:dyDescent="0.2">
      <c r="B95" s="279"/>
      <c r="C95" s="279"/>
      <c r="D95" s="279"/>
      <c r="E95" s="279"/>
      <c r="F95" s="279"/>
      <c r="G95" s="279"/>
      <c r="H95" s="279"/>
      <c r="I95" s="279"/>
      <c r="J95" s="279"/>
      <c r="K95" s="279"/>
      <c r="L95" s="279"/>
      <c r="M95" s="279"/>
      <c r="N95" s="279"/>
      <c r="O95" s="277"/>
      <c r="P95" s="277"/>
      <c r="Q95" s="277"/>
      <c r="R95" s="277"/>
      <c r="S95" s="277"/>
      <c r="T95" s="277"/>
      <c r="U95" s="277"/>
      <c r="V95" s="277"/>
      <c r="W95" s="277"/>
      <c r="X95" s="277"/>
    </row>
    <row r="96" spans="2:25" x14ac:dyDescent="0.2">
      <c r="B96" s="279"/>
      <c r="C96" s="279"/>
      <c r="D96" s="279"/>
      <c r="E96" s="279"/>
      <c r="F96" s="279"/>
      <c r="G96" s="279"/>
      <c r="H96" s="279"/>
      <c r="I96" s="279"/>
      <c r="J96" s="279"/>
      <c r="K96" s="279"/>
      <c r="L96" s="279"/>
      <c r="M96" s="279"/>
      <c r="N96" s="279"/>
    </row>
    <row r="97" spans="2:14" x14ac:dyDescent="0.2">
      <c r="B97" s="279"/>
      <c r="C97" s="279"/>
      <c r="D97" s="279"/>
      <c r="E97" s="279"/>
      <c r="F97" s="279"/>
      <c r="G97" s="279"/>
      <c r="H97" s="279"/>
      <c r="I97" s="279"/>
      <c r="J97" s="279"/>
      <c r="K97" s="279"/>
      <c r="L97" s="279"/>
      <c r="M97" s="279"/>
      <c r="N97" s="279"/>
    </row>
    <row r="98" spans="2:14" x14ac:dyDescent="0.2">
      <c r="B98" s="279"/>
      <c r="C98" s="279"/>
      <c r="D98" s="279"/>
      <c r="E98" s="279"/>
      <c r="F98" s="279"/>
      <c r="G98" s="279"/>
      <c r="H98" s="279"/>
      <c r="I98" s="279"/>
      <c r="J98" s="279"/>
      <c r="K98" s="279"/>
      <c r="L98" s="279"/>
      <c r="M98" s="279"/>
      <c r="N98" s="279"/>
    </row>
    <row r="99" spans="2:14" x14ac:dyDescent="0.2">
      <c r="B99" s="251"/>
      <c r="C99" s="251"/>
      <c r="D99" s="251"/>
      <c r="E99" s="251"/>
      <c r="F99" s="251"/>
      <c r="G99" s="251"/>
      <c r="H99" s="251"/>
      <c r="I99" s="251"/>
      <c r="J99" s="251"/>
      <c r="K99" s="251"/>
      <c r="L99" s="251"/>
      <c r="M99" s="251"/>
      <c r="N99" s="251"/>
    </row>
    <row r="100" spans="2:14" x14ac:dyDescent="0.2">
      <c r="B100" s="251"/>
      <c r="D100" s="251"/>
      <c r="E100" s="251"/>
      <c r="F100" s="251"/>
      <c r="G100" s="251"/>
      <c r="H100" s="251"/>
      <c r="I100" s="251"/>
      <c r="J100" s="251"/>
      <c r="K100" s="251"/>
      <c r="L100" s="251"/>
      <c r="M100" s="251"/>
      <c r="N100" s="251"/>
    </row>
    <row r="101" spans="2:14" x14ac:dyDescent="0.2">
      <c r="C101" s="279"/>
      <c r="G101" s="277"/>
      <c r="I101" s="277"/>
      <c r="M101" s="277"/>
    </row>
    <row r="102" spans="2:14" x14ac:dyDescent="0.2">
      <c r="B102" s="279"/>
      <c r="C102" s="279"/>
      <c r="D102" s="279"/>
      <c r="E102" s="279"/>
      <c r="F102" s="279"/>
      <c r="G102" s="279"/>
      <c r="H102" s="279"/>
      <c r="I102" s="279"/>
      <c r="J102" s="279"/>
      <c r="K102" s="279"/>
      <c r="L102" s="279"/>
      <c r="M102" s="279"/>
      <c r="N102" s="279"/>
    </row>
    <row r="103" spans="2:14" x14ac:dyDescent="0.2">
      <c r="B103" s="279"/>
      <c r="C103" s="279"/>
      <c r="D103" s="279"/>
      <c r="E103" s="279"/>
      <c r="F103" s="279"/>
      <c r="G103" s="279"/>
      <c r="H103" s="279"/>
      <c r="I103" s="279"/>
      <c r="J103" s="279"/>
      <c r="K103" s="279"/>
      <c r="L103" s="279"/>
      <c r="M103" s="279"/>
      <c r="N103" s="279"/>
    </row>
    <row r="104" spans="2:14" x14ac:dyDescent="0.2">
      <c r="B104" s="279"/>
      <c r="C104" s="279"/>
      <c r="D104" s="279"/>
      <c r="E104" s="279"/>
      <c r="F104" s="279"/>
      <c r="G104" s="279"/>
      <c r="H104" s="279"/>
      <c r="I104" s="279"/>
      <c r="J104" s="279"/>
      <c r="K104" s="279"/>
      <c r="L104" s="279"/>
      <c r="M104" s="279"/>
      <c r="N104" s="279"/>
    </row>
    <row r="105" spans="2:14" x14ac:dyDescent="0.2">
      <c r="B105" s="279"/>
      <c r="C105" s="279"/>
      <c r="D105" s="279"/>
      <c r="E105" s="279"/>
      <c r="F105" s="279"/>
      <c r="G105" s="279"/>
      <c r="H105" s="279"/>
      <c r="I105" s="279"/>
      <c r="J105" s="279"/>
      <c r="K105" s="279"/>
      <c r="L105" s="279"/>
      <c r="M105" s="279"/>
      <c r="N105" s="279"/>
    </row>
    <row r="106" spans="2:14" x14ac:dyDescent="0.2">
      <c r="B106" s="279"/>
      <c r="C106" s="279"/>
      <c r="D106" s="279"/>
      <c r="E106" s="279"/>
      <c r="F106" s="279"/>
      <c r="G106" s="279"/>
      <c r="H106" s="279"/>
      <c r="I106" s="279"/>
      <c r="J106" s="279"/>
      <c r="K106" s="279"/>
      <c r="L106" s="279"/>
      <c r="M106" s="279"/>
      <c r="N106" s="279"/>
    </row>
    <row r="107" spans="2:14" x14ac:dyDescent="0.2">
      <c r="B107" s="279"/>
      <c r="C107" s="279"/>
      <c r="D107" s="279"/>
      <c r="E107" s="279"/>
      <c r="F107" s="279"/>
      <c r="G107" s="279"/>
      <c r="H107" s="279"/>
      <c r="I107" s="279"/>
      <c r="J107" s="279"/>
      <c r="K107" s="279"/>
      <c r="L107" s="279"/>
      <c r="M107" s="279"/>
      <c r="N107" s="279"/>
    </row>
    <row r="108" spans="2:14" x14ac:dyDescent="0.2">
      <c r="B108" s="279"/>
      <c r="C108" s="279"/>
      <c r="D108" s="279"/>
      <c r="E108" s="279"/>
      <c r="F108" s="279"/>
      <c r="G108" s="279"/>
      <c r="H108" s="279"/>
      <c r="I108" s="279"/>
      <c r="J108" s="279"/>
      <c r="K108" s="279"/>
      <c r="L108" s="279"/>
      <c r="M108" s="279"/>
      <c r="N108" s="279"/>
    </row>
    <row r="109" spans="2:14" x14ac:dyDescent="0.2">
      <c r="B109" s="279"/>
      <c r="C109" s="279"/>
      <c r="D109" s="279"/>
      <c r="E109" s="279"/>
      <c r="F109" s="279"/>
      <c r="G109" s="279"/>
      <c r="H109" s="279"/>
      <c r="I109" s="279"/>
      <c r="J109" s="279"/>
      <c r="K109" s="279"/>
      <c r="L109" s="279"/>
      <c r="M109" s="279"/>
      <c r="N109" s="279"/>
    </row>
    <row r="110" spans="2:14" x14ac:dyDescent="0.2">
      <c r="B110" s="279"/>
      <c r="C110" s="279"/>
      <c r="D110" s="279"/>
      <c r="E110" s="279"/>
      <c r="F110" s="279"/>
      <c r="G110" s="279"/>
      <c r="H110" s="279"/>
      <c r="I110" s="279"/>
      <c r="J110" s="279"/>
      <c r="K110" s="279"/>
      <c r="L110" s="279"/>
      <c r="M110" s="279"/>
      <c r="N110" s="279"/>
    </row>
    <row r="111" spans="2:14" x14ac:dyDescent="0.2">
      <c r="B111" s="279"/>
      <c r="C111" s="279"/>
      <c r="D111" s="279"/>
      <c r="E111" s="279"/>
      <c r="F111" s="279"/>
      <c r="G111" s="279"/>
      <c r="H111" s="279"/>
      <c r="I111" s="279"/>
      <c r="J111" s="279"/>
      <c r="K111" s="279"/>
      <c r="L111" s="279"/>
      <c r="M111" s="279"/>
      <c r="N111" s="279"/>
    </row>
    <row r="112" spans="2:14" x14ac:dyDescent="0.2">
      <c r="B112" s="279"/>
      <c r="C112" s="279"/>
      <c r="D112" s="279"/>
      <c r="E112" s="279"/>
      <c r="F112" s="279"/>
      <c r="G112" s="279"/>
      <c r="H112" s="279"/>
      <c r="I112" s="279"/>
      <c r="J112" s="279"/>
      <c r="K112" s="279"/>
      <c r="L112" s="279"/>
      <c r="M112" s="279"/>
      <c r="N112" s="279"/>
    </row>
    <row r="113" spans="2:14" x14ac:dyDescent="0.2">
      <c r="B113" s="279"/>
      <c r="C113" s="279"/>
      <c r="D113" s="279"/>
      <c r="E113" s="279"/>
      <c r="F113" s="279"/>
      <c r="G113" s="279"/>
      <c r="H113" s="279"/>
      <c r="I113" s="279"/>
      <c r="J113" s="279"/>
      <c r="K113" s="279"/>
      <c r="L113" s="279"/>
      <c r="M113" s="279"/>
      <c r="N113" s="279"/>
    </row>
    <row r="114" spans="2:14" x14ac:dyDescent="0.2">
      <c r="B114" s="279"/>
      <c r="C114" s="279"/>
      <c r="D114" s="279"/>
      <c r="E114" s="279"/>
      <c r="F114" s="279"/>
      <c r="G114" s="279"/>
      <c r="H114" s="279"/>
      <c r="I114" s="279"/>
      <c r="J114" s="279"/>
      <c r="K114" s="279"/>
      <c r="L114" s="279"/>
      <c r="M114" s="279"/>
      <c r="N114" s="279"/>
    </row>
    <row r="115" spans="2:14" x14ac:dyDescent="0.2">
      <c r="B115" s="279"/>
      <c r="C115" s="279"/>
      <c r="D115" s="279"/>
      <c r="E115" s="279"/>
      <c r="F115" s="279"/>
      <c r="G115" s="279"/>
      <c r="H115" s="279"/>
      <c r="I115" s="279"/>
      <c r="J115" s="279"/>
      <c r="K115" s="279"/>
      <c r="L115" s="279"/>
      <c r="M115" s="279"/>
      <c r="N115" s="279"/>
    </row>
    <row r="116" spans="2:14" x14ac:dyDescent="0.2">
      <c r="B116" s="279"/>
      <c r="C116" s="279"/>
      <c r="D116" s="279"/>
      <c r="E116" s="279"/>
      <c r="F116" s="279"/>
      <c r="G116" s="279"/>
      <c r="H116" s="279"/>
      <c r="I116" s="279"/>
      <c r="J116" s="279"/>
      <c r="K116" s="279"/>
      <c r="L116" s="279"/>
      <c r="M116" s="279"/>
      <c r="N116" s="279"/>
    </row>
    <row r="117" spans="2:14" x14ac:dyDescent="0.2">
      <c r="C117" s="279"/>
    </row>
    <row r="118" spans="2:14" x14ac:dyDescent="0.2">
      <c r="C118" s="279"/>
    </row>
    <row r="119" spans="2:14" x14ac:dyDescent="0.2">
      <c r="C119" s="279"/>
    </row>
    <row r="120" spans="2:14" x14ac:dyDescent="0.2">
      <c r="C120" s="279"/>
    </row>
    <row r="121" spans="2:14" x14ac:dyDescent="0.2">
      <c r="C121" s="279"/>
    </row>
    <row r="122" spans="2:14" x14ac:dyDescent="0.2">
      <c r="C122" s="279"/>
    </row>
    <row r="123" spans="2:14" x14ac:dyDescent="0.2">
      <c r="C123" s="279"/>
    </row>
    <row r="124" spans="2:14" x14ac:dyDescent="0.2">
      <c r="C124" s="279"/>
    </row>
    <row r="125" spans="2:14" x14ac:dyDescent="0.2">
      <c r="C125" s="279"/>
    </row>
    <row r="126" spans="2:14" x14ac:dyDescent="0.2">
      <c r="C126" s="279"/>
    </row>
    <row r="127" spans="2:14" x14ac:dyDescent="0.2">
      <c r="C127" s="279"/>
    </row>
    <row r="128" spans="2:14" x14ac:dyDescent="0.2">
      <c r="C128" s="279"/>
    </row>
    <row r="129" spans="3:16" x14ac:dyDescent="0.2">
      <c r="C129" s="279"/>
    </row>
    <row r="130" spans="3:16" x14ac:dyDescent="0.2">
      <c r="C130" s="279"/>
    </row>
    <row r="131" spans="3:16" x14ac:dyDescent="0.2">
      <c r="C131" s="279"/>
    </row>
    <row r="132" spans="3:16" x14ac:dyDescent="0.2">
      <c r="C132" s="279"/>
    </row>
    <row r="133" spans="3:16" x14ac:dyDescent="0.2">
      <c r="C133" s="279"/>
    </row>
    <row r="144" spans="3:16" x14ac:dyDescent="0.2">
      <c r="P144" s="277"/>
    </row>
    <row r="145" spans="2:24" x14ac:dyDescent="0.2">
      <c r="B145" s="279"/>
      <c r="C145" s="279"/>
      <c r="D145" s="279"/>
      <c r="E145" s="279"/>
      <c r="F145" s="279"/>
      <c r="G145" s="279"/>
      <c r="H145" s="279"/>
      <c r="I145" s="279"/>
      <c r="J145" s="279"/>
      <c r="K145" s="279"/>
      <c r="L145" s="279"/>
      <c r="M145" s="279"/>
      <c r="N145" s="279"/>
    </row>
    <row r="149" spans="2:24" x14ac:dyDescent="0.2">
      <c r="B149" s="279"/>
      <c r="C149" s="279"/>
      <c r="D149" s="279"/>
      <c r="E149" s="279"/>
      <c r="F149" s="279"/>
      <c r="H149" s="279"/>
      <c r="I149" s="279"/>
      <c r="J149" s="279"/>
      <c r="K149" s="279"/>
      <c r="L149" s="279"/>
      <c r="N149" s="279"/>
    </row>
    <row r="150" spans="2:24" x14ac:dyDescent="0.2">
      <c r="B150" s="279"/>
      <c r="C150" s="279"/>
      <c r="D150" s="279"/>
      <c r="E150" s="279"/>
      <c r="F150" s="279"/>
      <c r="H150" s="279"/>
      <c r="I150" s="279"/>
      <c r="J150" s="279"/>
      <c r="K150" s="279"/>
      <c r="L150" s="279"/>
      <c r="N150" s="279"/>
      <c r="O150" s="277"/>
      <c r="P150" s="277"/>
      <c r="Q150" s="277"/>
      <c r="R150" s="277"/>
      <c r="S150" s="277"/>
      <c r="T150" s="277"/>
      <c r="U150" s="277"/>
      <c r="V150" s="277"/>
      <c r="W150" s="277"/>
      <c r="X150" s="277"/>
    </row>
    <row r="151" spans="2:24" x14ac:dyDescent="0.2">
      <c r="B151" s="279"/>
      <c r="C151" s="279"/>
      <c r="D151" s="279"/>
      <c r="E151" s="279"/>
      <c r="F151" s="279"/>
      <c r="H151" s="279"/>
      <c r="I151" s="279"/>
      <c r="J151" s="279"/>
      <c r="K151" s="279"/>
      <c r="L151" s="279"/>
      <c r="N151" s="279"/>
    </row>
    <row r="152" spans="2:24" x14ac:dyDescent="0.2">
      <c r="B152" s="279"/>
      <c r="C152" s="279"/>
      <c r="D152" s="279"/>
      <c r="E152" s="279"/>
      <c r="F152" s="279"/>
      <c r="H152" s="279"/>
      <c r="I152" s="279"/>
      <c r="J152" s="279"/>
      <c r="K152" s="279"/>
      <c r="L152" s="279"/>
      <c r="N152" s="279"/>
    </row>
    <row r="154" spans="2:24" x14ac:dyDescent="0.2">
      <c r="B154" s="279"/>
      <c r="C154" s="279"/>
      <c r="D154" s="279"/>
      <c r="E154" s="279"/>
      <c r="F154" s="279"/>
      <c r="H154" s="279"/>
      <c r="I154" s="279"/>
      <c r="J154" s="279"/>
      <c r="K154" s="279"/>
      <c r="L154" s="279"/>
      <c r="N154" s="279"/>
    </row>
  </sheetData>
  <hyperlinks>
    <hyperlink ref="B58" r:id="rId1" display="=b56-@SUM(b7:b53)"/>
  </hyperlinks>
  <printOptions horizontalCentered="1"/>
  <pageMargins left="0.5" right="0.5" top="0.75" bottom="0.5" header="0.18" footer="0"/>
  <pageSetup scale="78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875" defaultRowHeight="12" x14ac:dyDescent="0.15"/>
  <cols>
    <col min="1" max="1" width="19.375" style="404" customWidth="1"/>
    <col min="2" max="2" width="9.375" style="406" customWidth="1"/>
    <col min="3" max="3" width="1.25" style="408" customWidth="1"/>
    <col min="4" max="5" width="9.375" style="406" customWidth="1"/>
    <col min="6" max="6" width="1.75" style="406" customWidth="1"/>
    <col min="7" max="7" width="8.625" style="407" customWidth="1"/>
    <col min="8" max="8" width="8.125" style="407" customWidth="1"/>
    <col min="9" max="9" width="2" style="407" customWidth="1"/>
    <col min="10" max="11" width="9.375" style="406" customWidth="1"/>
    <col min="12" max="12" width="1.75" style="405" customWidth="1"/>
    <col min="13" max="13" width="8.625" style="404" customWidth="1"/>
    <col min="14" max="14" width="8.125" style="404" customWidth="1"/>
    <col min="15" max="15" width="8.625" style="403" customWidth="1"/>
    <col min="16" max="16384" width="8.875" style="402"/>
  </cols>
  <sheetData>
    <row r="1" spans="1:15" ht="12.75" customHeight="1" x14ac:dyDescent="0.2">
      <c r="A1" s="365" t="s">
        <v>392</v>
      </c>
      <c r="B1" s="377"/>
      <c r="C1" s="429"/>
      <c r="D1" s="377"/>
      <c r="E1" s="377"/>
      <c r="F1" s="377"/>
      <c r="G1" s="223"/>
      <c r="H1" s="223"/>
      <c r="I1" s="223"/>
      <c r="J1" s="377"/>
      <c r="K1" s="377"/>
      <c r="L1" s="377"/>
      <c r="M1" s="223"/>
      <c r="N1" s="223"/>
    </row>
    <row r="2" spans="1:15" ht="12.75" customHeight="1" x14ac:dyDescent="0.2">
      <c r="A2" s="291"/>
      <c r="B2" s="438"/>
      <c r="C2" s="434"/>
      <c r="D2" s="435"/>
      <c r="E2" s="435"/>
      <c r="F2" s="369" t="s">
        <v>357</v>
      </c>
      <c r="G2" s="437"/>
      <c r="H2" s="436"/>
      <c r="I2" s="433"/>
      <c r="J2" s="435"/>
      <c r="K2" s="435"/>
      <c r="L2" s="369" t="s">
        <v>399</v>
      </c>
      <c r="M2" s="369"/>
      <c r="N2" s="370"/>
    </row>
    <row r="3" spans="1:15" ht="12.75" customHeight="1" x14ac:dyDescent="0.2">
      <c r="A3" s="291"/>
      <c r="B3" s="431"/>
      <c r="C3" s="434"/>
      <c r="D3" s="431" t="s">
        <v>70</v>
      </c>
      <c r="E3" s="431" t="s">
        <v>71</v>
      </c>
      <c r="F3" s="431"/>
      <c r="G3" s="433" t="s">
        <v>258</v>
      </c>
      <c r="H3" s="433" t="s">
        <v>259</v>
      </c>
      <c r="I3" s="432"/>
      <c r="J3" s="431" t="s">
        <v>70</v>
      </c>
      <c r="K3" s="431" t="str">
        <f>E3</f>
        <v>November</v>
      </c>
      <c r="L3" s="430"/>
      <c r="M3" s="372" t="s">
        <v>258</v>
      </c>
      <c r="N3" s="372" t="s">
        <v>259</v>
      </c>
    </row>
    <row r="4" spans="1:15" ht="12.75" customHeight="1" x14ac:dyDescent="0.2">
      <c r="A4" s="375" t="s">
        <v>115</v>
      </c>
      <c r="B4" s="369">
        <v>2018</v>
      </c>
      <c r="C4" s="429"/>
      <c r="D4" s="428">
        <v>2019</v>
      </c>
      <c r="E4" s="428">
        <v>2019</v>
      </c>
      <c r="F4" s="428"/>
      <c r="G4" s="370" t="s">
        <v>260</v>
      </c>
      <c r="H4" s="370" t="s">
        <v>261</v>
      </c>
      <c r="I4" s="377"/>
      <c r="J4" s="428">
        <v>2019</v>
      </c>
      <c r="K4" s="428">
        <v>2019</v>
      </c>
      <c r="L4" s="428"/>
      <c r="M4" s="370" t="s">
        <v>260</v>
      </c>
      <c r="N4" s="370" t="s">
        <v>261</v>
      </c>
    </row>
    <row r="5" spans="1:15" ht="12.75" customHeight="1" x14ac:dyDescent="0.2">
      <c r="A5" s="382"/>
      <c r="B5" s="426"/>
      <c r="F5" s="426"/>
      <c r="G5" s="411"/>
      <c r="H5" s="426" t="s">
        <v>326</v>
      </c>
      <c r="I5" s="426"/>
      <c r="L5" s="427"/>
      <c r="M5" s="381"/>
      <c r="N5" s="381"/>
    </row>
    <row r="6" spans="1:15" ht="12.75" customHeight="1" x14ac:dyDescent="0.2">
      <c r="A6" s="248"/>
      <c r="G6" s="411"/>
      <c r="H6" s="411"/>
      <c r="I6" s="426"/>
      <c r="M6" s="381"/>
      <c r="N6" s="381"/>
    </row>
    <row r="7" spans="1:15" ht="12.75" customHeight="1" x14ac:dyDescent="0.2">
      <c r="A7" s="384" t="s">
        <v>264</v>
      </c>
      <c r="B7" s="526">
        <v>291</v>
      </c>
      <c r="D7" s="526">
        <v>340</v>
      </c>
      <c r="E7" s="526">
        <v>350</v>
      </c>
      <c r="F7" s="410"/>
      <c r="G7" s="396">
        <f t="shared" ref="G7:G36" si="0">E7-D7</f>
        <v>10</v>
      </c>
      <c r="H7" s="396">
        <f t="shared" ref="H7:H36" si="1">E7-B7</f>
        <v>59</v>
      </c>
      <c r="I7" s="396"/>
      <c r="J7" s="531">
        <v>300</v>
      </c>
      <c r="K7" s="526">
        <v>330</v>
      </c>
      <c r="L7" s="409"/>
      <c r="M7" s="396">
        <f t="shared" ref="M7:M40" si="2">K7-J7</f>
        <v>30</v>
      </c>
      <c r="N7" s="385">
        <f t="shared" ref="N7:N38" si="3">K7-E7</f>
        <v>-20</v>
      </c>
    </row>
    <row r="8" spans="1:15" s="424" customFormat="1" ht="12.75" customHeight="1" x14ac:dyDescent="0.2">
      <c r="A8" s="425" t="s">
        <v>265</v>
      </c>
      <c r="B8" s="526">
        <v>262</v>
      </c>
      <c r="C8" s="407"/>
      <c r="D8" s="526">
        <v>120</v>
      </c>
      <c r="E8" s="526">
        <v>120</v>
      </c>
      <c r="F8" s="410"/>
      <c r="G8" s="396">
        <f t="shared" si="0"/>
        <v>0</v>
      </c>
      <c r="H8" s="396">
        <f t="shared" si="1"/>
        <v>-142</v>
      </c>
      <c r="I8" s="396"/>
      <c r="J8" s="531">
        <v>20</v>
      </c>
      <c r="K8" s="526">
        <v>20</v>
      </c>
      <c r="L8" s="409"/>
      <c r="M8" s="396">
        <f t="shared" si="2"/>
        <v>0</v>
      </c>
      <c r="N8" s="385">
        <f t="shared" si="3"/>
        <v>-100</v>
      </c>
      <c r="O8" s="404"/>
    </row>
    <row r="9" spans="1:15" ht="12.75" customHeight="1" x14ac:dyDescent="0.2">
      <c r="A9" s="423" t="s">
        <v>267</v>
      </c>
      <c r="B9" s="387">
        <v>1245</v>
      </c>
      <c r="D9" s="526">
        <v>750</v>
      </c>
      <c r="E9" s="526">
        <v>750</v>
      </c>
      <c r="F9" s="410"/>
      <c r="G9" s="396">
        <f t="shared" si="0"/>
        <v>0</v>
      </c>
      <c r="H9" s="396">
        <f t="shared" si="1"/>
        <v>-495</v>
      </c>
      <c r="I9" s="396"/>
      <c r="J9" s="531">
        <v>500</v>
      </c>
      <c r="K9" s="526">
        <v>500</v>
      </c>
      <c r="L9" s="409"/>
      <c r="M9" s="396">
        <f t="shared" si="2"/>
        <v>0</v>
      </c>
      <c r="N9" s="385">
        <f t="shared" si="3"/>
        <v>-250</v>
      </c>
    </row>
    <row r="10" spans="1:15" ht="12.75" customHeight="1" x14ac:dyDescent="0.2">
      <c r="A10" s="423" t="s">
        <v>268</v>
      </c>
      <c r="B10" s="387">
        <v>2750</v>
      </c>
      <c r="D10" s="387">
        <v>2600</v>
      </c>
      <c r="E10" s="387">
        <v>2400</v>
      </c>
      <c r="F10" s="410"/>
      <c r="G10" s="396">
        <f t="shared" si="0"/>
        <v>-200</v>
      </c>
      <c r="H10" s="396">
        <f t="shared" si="1"/>
        <v>-350</v>
      </c>
      <c r="I10" s="396"/>
      <c r="J10" s="532">
        <v>2625</v>
      </c>
      <c r="K10" s="517">
        <v>2500</v>
      </c>
      <c r="L10" s="409"/>
      <c r="M10" s="396">
        <f t="shared" si="2"/>
        <v>-125</v>
      </c>
      <c r="N10" s="385">
        <f t="shared" si="3"/>
        <v>100</v>
      </c>
    </row>
    <row r="11" spans="1:15" ht="12.75" customHeight="1" x14ac:dyDescent="0.2">
      <c r="A11" s="423" t="s">
        <v>269</v>
      </c>
      <c r="B11" s="387">
        <v>1300</v>
      </c>
      <c r="D11" s="387">
        <v>1200</v>
      </c>
      <c r="E11" s="387">
        <v>1350</v>
      </c>
      <c r="F11" s="410"/>
      <c r="G11" s="396">
        <f t="shared" si="0"/>
        <v>150</v>
      </c>
      <c r="H11" s="396">
        <f t="shared" si="1"/>
        <v>50</v>
      </c>
      <c r="I11" s="396"/>
      <c r="J11" s="532">
        <v>1300</v>
      </c>
      <c r="K11" s="387">
        <v>1400</v>
      </c>
      <c r="L11" s="409"/>
      <c r="M11" s="396">
        <f t="shared" si="2"/>
        <v>100</v>
      </c>
      <c r="N11" s="385">
        <f t="shared" si="3"/>
        <v>50</v>
      </c>
    </row>
    <row r="12" spans="1:15" ht="12.75" customHeight="1" x14ac:dyDescent="0.2">
      <c r="A12" s="384" t="s">
        <v>270</v>
      </c>
      <c r="B12" s="387">
        <v>2058</v>
      </c>
      <c r="D12" s="387">
        <v>3200</v>
      </c>
      <c r="E12" s="387">
        <v>3200</v>
      </c>
      <c r="F12" s="410"/>
      <c r="G12" s="396">
        <f t="shared" si="0"/>
        <v>0</v>
      </c>
      <c r="H12" s="396">
        <f t="shared" si="1"/>
        <v>1142</v>
      </c>
      <c r="I12" s="396"/>
      <c r="J12" s="532">
        <v>3600</v>
      </c>
      <c r="K12" s="387">
        <v>3600</v>
      </c>
      <c r="L12" s="409"/>
      <c r="M12" s="396">
        <f t="shared" si="2"/>
        <v>0</v>
      </c>
      <c r="N12" s="385">
        <f t="shared" si="3"/>
        <v>400</v>
      </c>
    </row>
    <row r="13" spans="1:15" ht="12.75" customHeight="1" x14ac:dyDescent="0.2">
      <c r="A13" s="384" t="s">
        <v>272</v>
      </c>
      <c r="B13" s="526">
        <v>80</v>
      </c>
      <c r="D13" s="526">
        <v>100</v>
      </c>
      <c r="E13" s="526">
        <v>100</v>
      </c>
      <c r="F13" s="410"/>
      <c r="G13" s="396">
        <f t="shared" si="0"/>
        <v>0</v>
      </c>
      <c r="H13" s="396">
        <f t="shared" si="1"/>
        <v>20</v>
      </c>
      <c r="I13" s="396"/>
      <c r="J13" s="531">
        <v>100</v>
      </c>
      <c r="K13" s="526">
        <v>100</v>
      </c>
      <c r="L13" s="409"/>
      <c r="M13" s="396">
        <f t="shared" si="2"/>
        <v>0</v>
      </c>
      <c r="N13" s="385">
        <f t="shared" si="3"/>
        <v>0</v>
      </c>
    </row>
    <row r="14" spans="1:15" ht="12.75" customHeight="1" x14ac:dyDescent="0.2">
      <c r="A14" s="384" t="s">
        <v>276</v>
      </c>
      <c r="B14" s="526">
        <v>50</v>
      </c>
      <c r="D14" s="526">
        <v>20</v>
      </c>
      <c r="E14" s="526">
        <v>20</v>
      </c>
      <c r="F14" s="410"/>
      <c r="G14" s="396">
        <f t="shared" si="0"/>
        <v>0</v>
      </c>
      <c r="H14" s="396">
        <f t="shared" si="1"/>
        <v>-30</v>
      </c>
      <c r="I14" s="396"/>
      <c r="J14" s="531">
        <v>100</v>
      </c>
      <c r="K14" s="526">
        <v>100</v>
      </c>
      <c r="L14" s="409"/>
      <c r="M14" s="396">
        <f t="shared" si="2"/>
        <v>0</v>
      </c>
      <c r="N14" s="385">
        <f t="shared" si="3"/>
        <v>80</v>
      </c>
    </row>
    <row r="15" spans="1:15" ht="12.75" customHeight="1" x14ac:dyDescent="0.2">
      <c r="A15" s="384" t="s">
        <v>277</v>
      </c>
      <c r="B15" s="526">
        <v>308</v>
      </c>
      <c r="D15" s="526">
        <v>300</v>
      </c>
      <c r="E15" s="526">
        <v>300</v>
      </c>
      <c r="F15" s="410"/>
      <c r="G15" s="396">
        <f t="shared" si="0"/>
        <v>0</v>
      </c>
      <c r="H15" s="396">
        <f t="shared" si="1"/>
        <v>-8</v>
      </c>
      <c r="I15" s="396"/>
      <c r="J15" s="531">
        <v>300</v>
      </c>
      <c r="K15" s="526">
        <v>300</v>
      </c>
      <c r="L15" s="409"/>
      <c r="M15" s="396">
        <f t="shared" si="2"/>
        <v>0</v>
      </c>
      <c r="N15" s="385">
        <f t="shared" si="3"/>
        <v>0</v>
      </c>
    </row>
    <row r="16" spans="1:15" ht="12.75" customHeight="1" x14ac:dyDescent="0.2">
      <c r="A16" s="384" t="s">
        <v>279</v>
      </c>
      <c r="B16" s="526">
        <v>80</v>
      </c>
      <c r="D16" s="526">
        <v>100</v>
      </c>
      <c r="E16" s="526">
        <v>100</v>
      </c>
      <c r="F16" s="410"/>
      <c r="G16" s="396">
        <f t="shared" si="0"/>
        <v>0</v>
      </c>
      <c r="H16" s="396">
        <f t="shared" si="1"/>
        <v>20</v>
      </c>
      <c r="I16" s="396"/>
      <c r="J16" s="531">
        <v>100</v>
      </c>
      <c r="K16" s="526">
        <v>100</v>
      </c>
      <c r="L16" s="409"/>
      <c r="M16" s="396">
        <f t="shared" si="2"/>
        <v>0</v>
      </c>
      <c r="N16" s="385">
        <f t="shared" si="3"/>
        <v>0</v>
      </c>
    </row>
    <row r="17" spans="1:14" ht="12.75" customHeight="1" x14ac:dyDescent="0.2">
      <c r="A17" s="384" t="s">
        <v>280</v>
      </c>
      <c r="B17" s="526">
        <v>414</v>
      </c>
      <c r="D17" s="526">
        <v>500</v>
      </c>
      <c r="E17" s="526">
        <v>500</v>
      </c>
      <c r="F17" s="410"/>
      <c r="G17" s="396">
        <f t="shared" si="0"/>
        <v>0</v>
      </c>
      <c r="H17" s="396">
        <f t="shared" si="1"/>
        <v>86</v>
      </c>
      <c r="I17" s="396"/>
      <c r="J17" s="531">
        <v>510</v>
      </c>
      <c r="K17" s="526">
        <v>510</v>
      </c>
      <c r="L17" s="409"/>
      <c r="M17" s="396">
        <f t="shared" si="2"/>
        <v>0</v>
      </c>
      <c r="N17" s="385">
        <f t="shared" si="3"/>
        <v>10</v>
      </c>
    </row>
    <row r="18" spans="1:14" ht="12.75" customHeight="1" x14ac:dyDescent="0.2">
      <c r="A18" s="384" t="s">
        <v>281</v>
      </c>
      <c r="B18" s="387">
        <v>11791</v>
      </c>
      <c r="D18" s="387">
        <v>11800</v>
      </c>
      <c r="E18" s="387">
        <v>11000</v>
      </c>
      <c r="F18" s="410"/>
      <c r="G18" s="396">
        <f t="shared" si="0"/>
        <v>-800</v>
      </c>
      <c r="H18" s="396">
        <f t="shared" si="1"/>
        <v>-791</v>
      </c>
      <c r="I18" s="396"/>
      <c r="J18" s="532">
        <v>11800</v>
      </c>
      <c r="K18" s="387">
        <v>12000</v>
      </c>
      <c r="L18" s="409"/>
      <c r="M18" s="396">
        <f t="shared" si="2"/>
        <v>200</v>
      </c>
      <c r="N18" s="385">
        <f t="shared" si="3"/>
        <v>1000</v>
      </c>
    </row>
    <row r="19" spans="1:14" ht="12.75" customHeight="1" x14ac:dyDescent="0.2">
      <c r="A19" s="384" t="s">
        <v>285</v>
      </c>
      <c r="B19" s="526">
        <v>60</v>
      </c>
      <c r="D19" s="526">
        <v>60</v>
      </c>
      <c r="E19" s="526">
        <v>60</v>
      </c>
      <c r="F19" s="410"/>
      <c r="G19" s="396">
        <f t="shared" si="0"/>
        <v>0</v>
      </c>
      <c r="H19" s="396">
        <f t="shared" si="1"/>
        <v>0</v>
      </c>
      <c r="I19" s="396"/>
      <c r="J19" s="531">
        <v>65</v>
      </c>
      <c r="K19" s="526">
        <v>65</v>
      </c>
      <c r="L19" s="409"/>
      <c r="M19" s="396">
        <f t="shared" si="2"/>
        <v>0</v>
      </c>
      <c r="N19" s="385">
        <f t="shared" si="3"/>
        <v>5</v>
      </c>
    </row>
    <row r="20" spans="1:14" ht="12.75" customHeight="1" x14ac:dyDescent="0.2">
      <c r="A20" s="384" t="s">
        <v>325</v>
      </c>
      <c r="B20" s="526">
        <v>65</v>
      </c>
      <c r="D20" s="526">
        <v>70</v>
      </c>
      <c r="E20" s="526">
        <v>70</v>
      </c>
      <c r="F20" s="410"/>
      <c r="G20" s="396">
        <f t="shared" si="0"/>
        <v>0</v>
      </c>
      <c r="H20" s="396">
        <f t="shared" si="1"/>
        <v>5</v>
      </c>
      <c r="I20" s="396"/>
      <c r="J20" s="531">
        <v>60</v>
      </c>
      <c r="K20" s="526">
        <v>60</v>
      </c>
      <c r="L20" s="409"/>
      <c r="M20" s="396">
        <f t="shared" si="2"/>
        <v>0</v>
      </c>
      <c r="N20" s="385">
        <f t="shared" si="3"/>
        <v>-10</v>
      </c>
    </row>
    <row r="21" spans="1:14" ht="12.75" customHeight="1" x14ac:dyDescent="0.2">
      <c r="A21" s="384" t="s">
        <v>293</v>
      </c>
      <c r="B21" s="526">
        <v>109</v>
      </c>
      <c r="D21" s="526">
        <v>30</v>
      </c>
      <c r="E21" s="526">
        <v>30</v>
      </c>
      <c r="F21" s="410"/>
      <c r="G21" s="396">
        <f t="shared" si="0"/>
        <v>0</v>
      </c>
      <c r="H21" s="396">
        <f t="shared" si="1"/>
        <v>-79</v>
      </c>
      <c r="I21" s="396"/>
      <c r="J21" s="531">
        <v>20</v>
      </c>
      <c r="K21" s="526">
        <v>20</v>
      </c>
      <c r="L21" s="409"/>
      <c r="M21" s="396">
        <f t="shared" si="2"/>
        <v>0</v>
      </c>
      <c r="N21" s="385">
        <f t="shared" si="3"/>
        <v>-10</v>
      </c>
    </row>
    <row r="22" spans="1:14" ht="12.75" customHeight="1" x14ac:dyDescent="0.2">
      <c r="A22" s="384" t="s">
        <v>297</v>
      </c>
      <c r="B22" s="387">
        <v>3913</v>
      </c>
      <c r="D22" s="387">
        <v>4100</v>
      </c>
      <c r="E22" s="387">
        <v>4100</v>
      </c>
      <c r="F22" s="410"/>
      <c r="G22" s="396">
        <f t="shared" si="0"/>
        <v>0</v>
      </c>
      <c r="H22" s="396">
        <f t="shared" si="1"/>
        <v>187</v>
      </c>
      <c r="I22" s="396"/>
      <c r="J22" s="532">
        <v>4000</v>
      </c>
      <c r="K22" s="387">
        <v>4000</v>
      </c>
      <c r="L22" s="409"/>
      <c r="M22" s="396">
        <f t="shared" si="2"/>
        <v>0</v>
      </c>
      <c r="N22" s="385">
        <f t="shared" si="3"/>
        <v>-100</v>
      </c>
    </row>
    <row r="23" spans="1:14" ht="12.75" customHeight="1" x14ac:dyDescent="0.2">
      <c r="A23" s="384" t="s">
        <v>298</v>
      </c>
      <c r="B23" s="526">
        <v>650</v>
      </c>
      <c r="D23" s="526">
        <v>670</v>
      </c>
      <c r="E23" s="526">
        <v>670</v>
      </c>
      <c r="F23" s="410"/>
      <c r="G23" s="396">
        <f t="shared" si="0"/>
        <v>0</v>
      </c>
      <c r="H23" s="396">
        <f t="shared" si="1"/>
        <v>20</v>
      </c>
      <c r="I23" s="396"/>
      <c r="J23" s="531">
        <v>620</v>
      </c>
      <c r="K23" s="526">
        <v>620</v>
      </c>
      <c r="L23" s="409"/>
      <c r="M23" s="396">
        <f t="shared" si="2"/>
        <v>0</v>
      </c>
      <c r="N23" s="385">
        <f t="shared" si="3"/>
        <v>-50</v>
      </c>
    </row>
    <row r="24" spans="1:14" ht="12.75" customHeight="1" x14ac:dyDescent="0.2">
      <c r="A24" s="384" t="s">
        <v>299</v>
      </c>
      <c r="B24" s="526">
        <v>80</v>
      </c>
      <c r="D24" s="526">
        <v>80</v>
      </c>
      <c r="E24" s="526">
        <v>80</v>
      </c>
      <c r="F24" s="410"/>
      <c r="G24" s="396">
        <f t="shared" si="0"/>
        <v>0</v>
      </c>
      <c r="H24" s="396">
        <f t="shared" si="1"/>
        <v>0</v>
      </c>
      <c r="I24" s="396"/>
      <c r="J24" s="531">
        <v>80</v>
      </c>
      <c r="K24" s="526">
        <v>80</v>
      </c>
      <c r="L24" s="409"/>
      <c r="M24" s="396">
        <f t="shared" si="2"/>
        <v>0</v>
      </c>
      <c r="N24" s="385">
        <f t="shared" si="3"/>
        <v>0</v>
      </c>
    </row>
    <row r="25" spans="1:14" ht="12.75" customHeight="1" x14ac:dyDescent="0.2">
      <c r="A25" s="384" t="s">
        <v>301</v>
      </c>
      <c r="B25" s="526">
        <v>139</v>
      </c>
      <c r="D25" s="526">
        <v>150</v>
      </c>
      <c r="E25" s="526">
        <v>150</v>
      </c>
      <c r="F25" s="410"/>
      <c r="G25" s="396">
        <f t="shared" si="0"/>
        <v>0</v>
      </c>
      <c r="H25" s="396">
        <f t="shared" si="1"/>
        <v>11</v>
      </c>
      <c r="I25" s="396"/>
      <c r="J25" s="531">
        <v>140</v>
      </c>
      <c r="K25" s="526">
        <v>140</v>
      </c>
      <c r="L25" s="409"/>
      <c r="M25" s="396">
        <f t="shared" si="2"/>
        <v>0</v>
      </c>
      <c r="N25" s="385">
        <f t="shared" si="3"/>
        <v>-10</v>
      </c>
    </row>
    <row r="26" spans="1:14" ht="12.75" customHeight="1" x14ac:dyDescent="0.2">
      <c r="A26" s="384" t="s">
        <v>324</v>
      </c>
      <c r="B26" s="526">
        <v>10</v>
      </c>
      <c r="D26" s="526">
        <v>10</v>
      </c>
      <c r="E26" s="526">
        <v>10</v>
      </c>
      <c r="F26" s="410"/>
      <c r="G26" s="396">
        <f t="shared" si="0"/>
        <v>0</v>
      </c>
      <c r="H26" s="396">
        <f t="shared" si="1"/>
        <v>0</v>
      </c>
      <c r="I26" s="396"/>
      <c r="J26" s="531">
        <v>10</v>
      </c>
      <c r="K26" s="526">
        <v>10</v>
      </c>
      <c r="L26" s="409"/>
      <c r="M26" s="396">
        <f t="shared" si="2"/>
        <v>0</v>
      </c>
      <c r="N26" s="385">
        <f t="shared" si="3"/>
        <v>0</v>
      </c>
    </row>
    <row r="27" spans="1:14" ht="12.75" customHeight="1" x14ac:dyDescent="0.2">
      <c r="A27" s="384" t="s">
        <v>323</v>
      </c>
      <c r="B27" s="526">
        <v>113</v>
      </c>
      <c r="D27" s="526">
        <v>115</v>
      </c>
      <c r="E27" s="526">
        <v>115</v>
      </c>
      <c r="F27" s="410"/>
      <c r="G27" s="396">
        <f t="shared" si="0"/>
        <v>0</v>
      </c>
      <c r="H27" s="396">
        <f t="shared" si="1"/>
        <v>2</v>
      </c>
      <c r="I27" s="396"/>
      <c r="J27" s="531">
        <v>125</v>
      </c>
      <c r="K27" s="526">
        <v>125</v>
      </c>
      <c r="L27" s="409"/>
      <c r="M27" s="396">
        <f t="shared" si="2"/>
        <v>0</v>
      </c>
      <c r="N27" s="385">
        <f t="shared" si="3"/>
        <v>10</v>
      </c>
    </row>
    <row r="28" spans="1:14" ht="12.75" customHeight="1" x14ac:dyDescent="0.2">
      <c r="A28" s="384" t="s">
        <v>322</v>
      </c>
      <c r="B28" s="526">
        <v>95</v>
      </c>
      <c r="D28" s="526">
        <v>100</v>
      </c>
      <c r="E28" s="526">
        <v>100</v>
      </c>
      <c r="F28" s="410"/>
      <c r="G28" s="396">
        <f t="shared" si="0"/>
        <v>0</v>
      </c>
      <c r="H28" s="396">
        <f t="shared" si="1"/>
        <v>5</v>
      </c>
      <c r="I28" s="396"/>
      <c r="J28" s="531">
        <v>100</v>
      </c>
      <c r="K28" s="526">
        <v>100</v>
      </c>
      <c r="L28" s="409"/>
      <c r="M28" s="396">
        <f t="shared" si="2"/>
        <v>0</v>
      </c>
      <c r="N28" s="385">
        <f t="shared" si="3"/>
        <v>0</v>
      </c>
    </row>
    <row r="29" spans="1:14" ht="12.75" customHeight="1" x14ac:dyDescent="0.2">
      <c r="A29" s="384" t="s">
        <v>305</v>
      </c>
      <c r="B29" s="526">
        <v>40</v>
      </c>
      <c r="C29" s="408">
        <v>30</v>
      </c>
      <c r="D29" s="526">
        <v>30</v>
      </c>
      <c r="E29" s="526">
        <v>30</v>
      </c>
      <c r="F29" s="410"/>
      <c r="G29" s="396">
        <f t="shared" si="0"/>
        <v>0</v>
      </c>
      <c r="H29" s="396">
        <f t="shared" si="1"/>
        <v>-10</v>
      </c>
      <c r="I29" s="396"/>
      <c r="J29" s="531">
        <v>30</v>
      </c>
      <c r="K29" s="526">
        <v>30</v>
      </c>
      <c r="L29" s="409"/>
      <c r="M29" s="396">
        <f t="shared" si="2"/>
        <v>0</v>
      </c>
      <c r="N29" s="385">
        <f t="shared" si="3"/>
        <v>0</v>
      </c>
    </row>
    <row r="30" spans="1:14" ht="12.75" customHeight="1" x14ac:dyDescent="0.2">
      <c r="A30" s="384" t="s">
        <v>306</v>
      </c>
      <c r="B30" s="387">
        <v>11056</v>
      </c>
      <c r="D30" s="387">
        <v>8700</v>
      </c>
      <c r="E30" s="387">
        <v>8200</v>
      </c>
      <c r="F30" s="410"/>
      <c r="G30" s="396">
        <f t="shared" si="0"/>
        <v>-500</v>
      </c>
      <c r="H30" s="396">
        <f t="shared" si="1"/>
        <v>-2856</v>
      </c>
      <c r="I30" s="396"/>
      <c r="J30" s="532">
        <v>9000</v>
      </c>
      <c r="K30" s="517">
        <v>8500</v>
      </c>
      <c r="L30" s="409"/>
      <c r="M30" s="396">
        <f t="shared" si="2"/>
        <v>-500</v>
      </c>
      <c r="N30" s="385">
        <f t="shared" si="3"/>
        <v>300</v>
      </c>
    </row>
    <row r="31" spans="1:14" ht="12.75" customHeight="1" x14ac:dyDescent="0.2">
      <c r="A31" s="384" t="s">
        <v>307</v>
      </c>
      <c r="B31" s="526">
        <v>45</v>
      </c>
      <c r="D31" s="526">
        <v>25</v>
      </c>
      <c r="E31" s="526">
        <v>25</v>
      </c>
      <c r="F31" s="410"/>
      <c r="G31" s="396">
        <f t="shared" si="0"/>
        <v>0</v>
      </c>
      <c r="H31" s="396">
        <f t="shared" si="1"/>
        <v>-20</v>
      </c>
      <c r="I31" s="396"/>
      <c r="J31" s="531">
        <v>25</v>
      </c>
      <c r="K31" s="526">
        <v>25</v>
      </c>
      <c r="L31" s="409"/>
      <c r="M31" s="396">
        <f t="shared" si="2"/>
        <v>0</v>
      </c>
      <c r="N31" s="385">
        <f t="shared" si="3"/>
        <v>0</v>
      </c>
    </row>
    <row r="32" spans="1:14" ht="12.75" customHeight="1" x14ac:dyDescent="0.2">
      <c r="A32" s="384" t="s">
        <v>308</v>
      </c>
      <c r="B32" s="526">
        <v>40</v>
      </c>
      <c r="D32" s="526">
        <v>40</v>
      </c>
      <c r="E32" s="526">
        <v>40</v>
      </c>
      <c r="F32" s="410"/>
      <c r="G32" s="396">
        <f t="shared" si="0"/>
        <v>0</v>
      </c>
      <c r="H32" s="396">
        <f t="shared" si="1"/>
        <v>0</v>
      </c>
      <c r="I32" s="396"/>
      <c r="J32" s="531">
        <v>30</v>
      </c>
      <c r="K32" s="526">
        <v>30</v>
      </c>
      <c r="L32" s="409"/>
      <c r="M32" s="396">
        <f t="shared" si="2"/>
        <v>0</v>
      </c>
      <c r="N32" s="385">
        <f t="shared" si="3"/>
        <v>-10</v>
      </c>
    </row>
    <row r="33" spans="1:15" ht="12.75" customHeight="1" x14ac:dyDescent="0.2">
      <c r="A33" s="384" t="s">
        <v>309</v>
      </c>
      <c r="B33" s="387">
        <v>2780</v>
      </c>
      <c r="D33" s="387">
        <v>3000</v>
      </c>
      <c r="E33" s="387">
        <v>3000</v>
      </c>
      <c r="F33" s="410"/>
      <c r="G33" s="396">
        <f t="shared" si="0"/>
        <v>0</v>
      </c>
      <c r="H33" s="396">
        <f t="shared" si="1"/>
        <v>220</v>
      </c>
      <c r="I33" s="396"/>
      <c r="J33" s="532">
        <v>3100</v>
      </c>
      <c r="K33" s="387">
        <v>3100</v>
      </c>
      <c r="L33" s="409"/>
      <c r="M33" s="396">
        <f t="shared" si="2"/>
        <v>0</v>
      </c>
      <c r="N33" s="385">
        <f t="shared" si="3"/>
        <v>100</v>
      </c>
    </row>
    <row r="34" spans="1:15" ht="12.75" customHeight="1" x14ac:dyDescent="0.2">
      <c r="A34" s="384" t="s">
        <v>310</v>
      </c>
      <c r="B34" s="526">
        <v>799</v>
      </c>
      <c r="D34" s="526">
        <v>800</v>
      </c>
      <c r="E34" s="526">
        <v>800</v>
      </c>
      <c r="F34" s="410"/>
      <c r="G34" s="396">
        <f t="shared" si="0"/>
        <v>0</v>
      </c>
      <c r="H34" s="396">
        <f t="shared" si="1"/>
        <v>1</v>
      </c>
      <c r="I34" s="396"/>
      <c r="J34" s="531">
        <v>800</v>
      </c>
      <c r="K34" s="526">
        <v>800</v>
      </c>
      <c r="L34" s="409"/>
      <c r="M34" s="396">
        <f t="shared" si="2"/>
        <v>0</v>
      </c>
      <c r="N34" s="385">
        <f t="shared" si="3"/>
        <v>0</v>
      </c>
    </row>
    <row r="35" spans="1:15" s="491" customFormat="1" ht="12.75" customHeight="1" x14ac:dyDescent="0.2">
      <c r="A35" s="485" t="s">
        <v>311</v>
      </c>
      <c r="B35" s="526">
        <v>20</v>
      </c>
      <c r="C35" s="486"/>
      <c r="D35" s="526">
        <v>0</v>
      </c>
      <c r="E35" s="526">
        <v>0</v>
      </c>
      <c r="F35" s="487"/>
      <c r="G35" s="488">
        <f t="shared" si="0"/>
        <v>0</v>
      </c>
      <c r="H35" s="488">
        <f t="shared" si="1"/>
        <v>-20</v>
      </c>
      <c r="I35" s="488"/>
      <c r="J35" s="531">
        <v>0</v>
      </c>
      <c r="K35" s="526">
        <v>0</v>
      </c>
      <c r="L35" s="489"/>
      <c r="M35" s="396">
        <f t="shared" si="2"/>
        <v>0</v>
      </c>
      <c r="N35" s="484">
        <f t="shared" si="3"/>
        <v>0</v>
      </c>
      <c r="O35" s="490"/>
    </row>
    <row r="36" spans="1:15" s="491" customFormat="1" ht="12.75" customHeight="1" x14ac:dyDescent="0.2">
      <c r="A36" s="485" t="s">
        <v>312</v>
      </c>
      <c r="B36" s="387">
        <v>6590</v>
      </c>
      <c r="C36" s="486"/>
      <c r="D36" s="387">
        <v>6500</v>
      </c>
      <c r="E36" s="517">
        <v>6700</v>
      </c>
      <c r="F36" s="487"/>
      <c r="G36" s="516">
        <f t="shared" si="0"/>
        <v>200</v>
      </c>
      <c r="H36" s="488">
        <f t="shared" si="1"/>
        <v>110</v>
      </c>
      <c r="I36" s="488"/>
      <c r="J36" s="532">
        <v>6550</v>
      </c>
      <c r="K36" s="387">
        <v>6750</v>
      </c>
      <c r="L36" s="489"/>
      <c r="M36" s="396">
        <f t="shared" si="2"/>
        <v>200</v>
      </c>
      <c r="N36" s="484">
        <f t="shared" si="3"/>
        <v>50</v>
      </c>
      <c r="O36" s="490"/>
    </row>
    <row r="37" spans="1:15" s="491" customFormat="1" ht="12.75" customHeight="1" x14ac:dyDescent="0.2">
      <c r="A37" s="485" t="s">
        <v>313</v>
      </c>
      <c r="B37" s="487">
        <f t="shared" ref="B37" si="4">SUM(B7:B36)</f>
        <v>47233</v>
      </c>
      <c r="C37" s="486"/>
      <c r="D37" s="487">
        <v>45510</v>
      </c>
      <c r="E37" s="487">
        <f t="shared" ref="E37" si="5">SUM(E7:E36)</f>
        <v>44370</v>
      </c>
      <c r="F37" s="487"/>
      <c r="G37" s="487">
        <f t="shared" ref="G37:H37" si="6">SUM(G7:G36)</f>
        <v>-1140</v>
      </c>
      <c r="H37" s="487">
        <f t="shared" si="6"/>
        <v>-2863</v>
      </c>
      <c r="I37" s="487"/>
      <c r="J37" s="487">
        <v>46010</v>
      </c>
      <c r="K37" s="487">
        <f t="shared" ref="K37" si="7">SUM(K7:K36)</f>
        <v>45915</v>
      </c>
      <c r="L37" s="489"/>
      <c r="M37" s="396">
        <f t="shared" si="2"/>
        <v>-95</v>
      </c>
      <c r="N37" s="484">
        <f t="shared" si="3"/>
        <v>1545</v>
      </c>
      <c r="O37" s="490"/>
    </row>
    <row r="38" spans="1:15" s="491" customFormat="1" ht="12.75" customHeight="1" x14ac:dyDescent="0.2">
      <c r="A38" s="485" t="s">
        <v>321</v>
      </c>
      <c r="B38" s="493">
        <f t="shared" ref="B38" si="8">B40-B37</f>
        <v>325</v>
      </c>
      <c r="C38" s="486"/>
      <c r="D38" s="493">
        <v>347</v>
      </c>
      <c r="E38" s="493">
        <f t="shared" ref="E38" si="9">E40-E37</f>
        <v>348</v>
      </c>
      <c r="F38" s="492"/>
      <c r="G38" s="493">
        <f t="shared" ref="G38:H38" si="10">G40-G37</f>
        <v>1</v>
      </c>
      <c r="H38" s="493">
        <f t="shared" si="10"/>
        <v>23</v>
      </c>
      <c r="I38" s="493"/>
      <c r="J38" s="493">
        <v>285</v>
      </c>
      <c r="K38" s="493">
        <f t="shared" ref="K38" si="11">K40-K37</f>
        <v>284</v>
      </c>
      <c r="L38" s="494"/>
      <c r="M38" s="396">
        <f t="shared" si="2"/>
        <v>-1</v>
      </c>
      <c r="N38" s="484">
        <f t="shared" si="3"/>
        <v>-64</v>
      </c>
      <c r="O38" s="490"/>
    </row>
    <row r="39" spans="1:15" s="491" customFormat="1" ht="8.4499999999999993" customHeight="1" x14ac:dyDescent="0.2">
      <c r="A39" s="485"/>
      <c r="B39" s="492"/>
      <c r="C39" s="486"/>
      <c r="D39" s="492"/>
      <c r="E39" s="492"/>
      <c r="F39" s="492"/>
      <c r="G39" s="492"/>
      <c r="H39" s="488"/>
      <c r="I39" s="492"/>
      <c r="J39" s="492"/>
      <c r="K39" s="492"/>
      <c r="L39" s="494"/>
      <c r="M39" s="396"/>
      <c r="N39" s="494"/>
      <c r="O39" s="490"/>
    </row>
    <row r="40" spans="1:15" s="491" customFormat="1" ht="12.75" customHeight="1" x14ac:dyDescent="0.2">
      <c r="A40" s="495" t="s">
        <v>315</v>
      </c>
      <c r="B40" s="487">
        <v>47558</v>
      </c>
      <c r="C40" s="486"/>
      <c r="D40" s="487">
        <v>45857</v>
      </c>
      <c r="E40" s="487">
        <v>44718</v>
      </c>
      <c r="F40" s="487"/>
      <c r="G40" s="488">
        <f>E40-D40</f>
        <v>-1139</v>
      </c>
      <c r="H40" s="488">
        <f>E40-B40</f>
        <v>-2840</v>
      </c>
      <c r="I40" s="488"/>
      <c r="J40" s="524">
        <v>46295</v>
      </c>
      <c r="K40" s="487">
        <v>46199</v>
      </c>
      <c r="L40" s="489"/>
      <c r="M40" s="396">
        <f t="shared" si="2"/>
        <v>-96</v>
      </c>
      <c r="N40" s="484">
        <f>K40-E40</f>
        <v>1481</v>
      </c>
      <c r="O40" s="496"/>
    </row>
    <row r="41" spans="1:15" s="491" customFormat="1" ht="12.75" customHeight="1" x14ac:dyDescent="0.2">
      <c r="A41" s="485"/>
      <c r="B41" s="487"/>
      <c r="C41" s="486"/>
      <c r="D41" s="487"/>
      <c r="E41" s="487"/>
      <c r="F41" s="487"/>
      <c r="G41" s="488"/>
      <c r="H41" s="488"/>
      <c r="I41" s="488"/>
      <c r="J41" s="487"/>
      <c r="K41" s="487"/>
      <c r="L41" s="489"/>
      <c r="M41" s="488"/>
      <c r="N41" s="484"/>
      <c r="O41" s="490"/>
    </row>
    <row r="42" spans="1:15" s="491" customFormat="1" ht="12.75" customHeight="1" x14ac:dyDescent="0.2">
      <c r="A42" s="485" t="s">
        <v>320</v>
      </c>
      <c r="B42" s="497">
        <f>B33/B40</f>
        <v>5.8454939232095549E-2</v>
      </c>
      <c r="C42" s="486"/>
      <c r="D42" s="497">
        <v>6.5420764550668378E-2</v>
      </c>
      <c r="E42" s="497">
        <f>E33/E40</f>
        <v>6.7087079028579091E-2</v>
      </c>
      <c r="F42" s="497"/>
      <c r="G42" s="498" t="s">
        <v>45</v>
      </c>
      <c r="H42" s="498" t="s">
        <v>45</v>
      </c>
      <c r="I42" s="488"/>
      <c r="J42" s="497">
        <v>6.6961874932498111E-2</v>
      </c>
      <c r="K42" s="497">
        <f>K33/K40</f>
        <v>6.7101019502586637E-2</v>
      </c>
      <c r="L42" s="499"/>
      <c r="M42" s="500" t="s">
        <v>45</v>
      </c>
      <c r="N42" s="500" t="s">
        <v>45</v>
      </c>
      <c r="O42" s="490"/>
    </row>
    <row r="43" spans="1:15" ht="12.75" customHeight="1" x14ac:dyDescent="0.2">
      <c r="A43" s="393"/>
      <c r="B43" s="421"/>
      <c r="C43" s="422"/>
      <c r="D43" s="421"/>
      <c r="E43" s="421"/>
      <c r="F43" s="421"/>
      <c r="G43" s="394"/>
      <c r="H43" s="394"/>
      <c r="I43" s="394"/>
      <c r="J43" s="421"/>
      <c r="K43" s="421"/>
      <c r="L43" s="420"/>
      <c r="M43" s="395"/>
      <c r="N43" s="395"/>
    </row>
    <row r="44" spans="1:15" ht="14.25" customHeight="1" x14ac:dyDescent="0.2">
      <c r="A44" s="419" t="s">
        <v>319</v>
      </c>
      <c r="B44" s="415"/>
      <c r="D44" s="415"/>
      <c r="E44" s="415"/>
      <c r="F44" s="415"/>
      <c r="G44" s="396"/>
      <c r="H44" s="396"/>
      <c r="I44" s="396"/>
      <c r="J44" s="415"/>
      <c r="K44" s="415"/>
      <c r="L44" s="414"/>
      <c r="M44" s="413"/>
      <c r="N44" s="413"/>
    </row>
    <row r="45" spans="1:15" ht="12" customHeight="1" x14ac:dyDescent="0.2">
      <c r="A45" s="419" t="s">
        <v>318</v>
      </c>
      <c r="B45" s="415"/>
      <c r="D45" s="418"/>
      <c r="E45" s="418"/>
      <c r="F45" s="415"/>
      <c r="G45" s="396"/>
      <c r="H45" s="396"/>
      <c r="I45" s="396"/>
      <c r="J45" s="418"/>
      <c r="K45" s="418"/>
      <c r="L45" s="414"/>
      <c r="M45" s="417"/>
      <c r="N45" s="413"/>
    </row>
    <row r="46" spans="1:15" ht="12" customHeight="1" x14ac:dyDescent="0.2">
      <c r="A46" s="234" t="s">
        <v>317</v>
      </c>
      <c r="B46" s="415"/>
      <c r="D46" s="415"/>
      <c r="E46" s="415"/>
      <c r="F46" s="415"/>
      <c r="G46" s="396"/>
      <c r="H46" s="396"/>
      <c r="I46" s="396"/>
      <c r="J46" s="415"/>
      <c r="K46" s="415"/>
      <c r="L46" s="414"/>
      <c r="M46" s="413"/>
      <c r="N46" s="413"/>
    </row>
    <row r="47" spans="1:15" ht="12" customHeight="1" x14ac:dyDescent="0.2">
      <c r="A47" s="416" t="s">
        <v>418</v>
      </c>
      <c r="B47" s="415"/>
      <c r="D47" s="415"/>
      <c r="E47" s="415"/>
      <c r="F47" s="415"/>
      <c r="G47" s="396"/>
      <c r="H47" s="396"/>
      <c r="I47" s="396"/>
      <c r="J47" s="415"/>
      <c r="K47" s="415"/>
      <c r="L47" s="414"/>
      <c r="M47" s="413"/>
      <c r="N47" s="413"/>
    </row>
    <row r="48" spans="1:15" ht="12.75" x14ac:dyDescent="0.2">
      <c r="B48" s="410"/>
      <c r="D48" s="412"/>
      <c r="E48" s="412"/>
      <c r="F48" s="410"/>
      <c r="G48" s="411"/>
      <c r="H48" s="411"/>
      <c r="I48" s="411"/>
      <c r="J48" s="412"/>
      <c r="K48" s="412"/>
      <c r="L48" s="409"/>
      <c r="M48" s="234"/>
      <c r="N48" s="234"/>
    </row>
    <row r="49" spans="2:14" ht="12.75" x14ac:dyDescent="0.2">
      <c r="B49" s="410"/>
      <c r="D49" s="410"/>
      <c r="E49" s="410"/>
      <c r="F49" s="410"/>
      <c r="G49" s="411"/>
      <c r="H49" s="411"/>
      <c r="I49" s="411"/>
      <c r="J49" s="410"/>
      <c r="K49" s="410"/>
      <c r="L49" s="409"/>
      <c r="M49" s="234"/>
      <c r="N49" s="234"/>
    </row>
    <row r="50" spans="2:14" ht="12.75" x14ac:dyDescent="0.2">
      <c r="B50" s="410"/>
      <c r="D50" s="410"/>
      <c r="E50" s="410"/>
      <c r="F50" s="410"/>
      <c r="G50" s="411"/>
      <c r="H50" s="411"/>
      <c r="I50" s="411"/>
      <c r="J50" s="410"/>
      <c r="K50" s="410"/>
      <c r="L50" s="409"/>
      <c r="M50" s="234"/>
      <c r="N50" s="234"/>
    </row>
  </sheetData>
  <printOptions horizontalCentered="1"/>
  <pageMargins left="0.5" right="0.5" top="0.75" bottom="0.75" header="0.18" footer="0.5"/>
  <pageSetup scale="80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AB157"/>
  <sheetViews>
    <sheetView showGridLines="0" zoomScale="120" zoomScaleNormal="120" workbookViewId="0"/>
  </sheetViews>
  <sheetFormatPr defaultColWidth="8.625" defaultRowHeight="12" x14ac:dyDescent="0.2"/>
  <cols>
    <col min="1" max="1" width="19" style="234" customWidth="1"/>
    <col min="2" max="2" width="9.375" style="234" customWidth="1"/>
    <col min="3" max="3" width="1.625" style="234" customWidth="1"/>
    <col min="4" max="5" width="9.375" style="234" customWidth="1"/>
    <col min="6" max="6" width="2.625" style="234" customWidth="1"/>
    <col min="7" max="7" width="7.125" style="234" customWidth="1"/>
    <col min="8" max="8" width="9.125" style="234" customWidth="1"/>
    <col min="9" max="9" width="3" style="234" customWidth="1"/>
    <col min="10" max="11" width="9.375" style="411" customWidth="1"/>
    <col min="12" max="12" width="1.75" style="234" customWidth="1"/>
    <col min="13" max="13" width="9.375" style="234" customWidth="1"/>
    <col min="14" max="14" width="9.125" style="234" customWidth="1"/>
    <col min="15" max="22" width="9.625" style="234" customWidth="1"/>
    <col min="23" max="23" width="12.625" style="234" customWidth="1"/>
    <col min="24" max="16384" width="8.625" style="234"/>
  </cols>
  <sheetData>
    <row r="1" spans="1:26" ht="15.75" customHeight="1" x14ac:dyDescent="0.2">
      <c r="A1" s="365" t="s">
        <v>393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W1" s="235"/>
    </row>
    <row r="2" spans="1:26" ht="15" customHeight="1" x14ac:dyDescent="0.2">
      <c r="A2" s="291"/>
      <c r="B2" s="230"/>
      <c r="C2" s="456"/>
      <c r="D2" s="223"/>
      <c r="E2" s="223"/>
      <c r="F2" s="369" t="s">
        <v>357</v>
      </c>
      <c r="G2" s="370"/>
      <c r="H2" s="370"/>
      <c r="I2" s="433"/>
      <c r="J2" s="223"/>
      <c r="K2" s="223"/>
      <c r="L2" s="369" t="s">
        <v>399</v>
      </c>
      <c r="M2" s="370"/>
      <c r="N2" s="370"/>
      <c r="W2" s="239"/>
    </row>
    <row r="3" spans="1:26" ht="12.75" customHeight="1" x14ac:dyDescent="0.2">
      <c r="A3" s="291"/>
      <c r="B3" s="430"/>
      <c r="C3" s="430"/>
      <c r="D3" s="430" t="s">
        <v>70</v>
      </c>
      <c r="E3" s="430" t="s">
        <v>71</v>
      </c>
      <c r="F3" s="291"/>
      <c r="G3" s="372" t="s">
        <v>258</v>
      </c>
      <c r="H3" s="372" t="s">
        <v>259</v>
      </c>
      <c r="I3" s="455"/>
      <c r="J3" s="430" t="s">
        <v>70</v>
      </c>
      <c r="K3" s="430" t="str">
        <f>E3</f>
        <v>November</v>
      </c>
      <c r="L3" s="291"/>
      <c r="M3" s="372" t="s">
        <v>258</v>
      </c>
      <c r="N3" s="372" t="s">
        <v>259</v>
      </c>
      <c r="W3" s="239"/>
    </row>
    <row r="4" spans="1:26" s="409" customFormat="1" ht="13.5" customHeight="1" x14ac:dyDescent="0.2">
      <c r="A4" s="375" t="s">
        <v>115</v>
      </c>
      <c r="B4" s="428">
        <v>2018</v>
      </c>
      <c r="C4" s="428"/>
      <c r="D4" s="428">
        <v>2019</v>
      </c>
      <c r="E4" s="428">
        <v>2019</v>
      </c>
      <c r="F4" s="454"/>
      <c r="G4" s="370" t="s">
        <v>260</v>
      </c>
      <c r="H4" s="370" t="s">
        <v>261</v>
      </c>
      <c r="I4" s="377"/>
      <c r="J4" s="428">
        <v>2019</v>
      </c>
      <c r="K4" s="428">
        <v>2019</v>
      </c>
      <c r="L4" s="377"/>
      <c r="M4" s="370" t="s">
        <v>260</v>
      </c>
      <c r="N4" s="370" t="s">
        <v>261</v>
      </c>
      <c r="W4" s="453"/>
      <c r="Y4" s="453"/>
      <c r="Z4" s="453"/>
    </row>
    <row r="5" spans="1:26" s="381" customFormat="1" ht="12.75" customHeight="1" x14ac:dyDescent="0.2">
      <c r="A5" s="449"/>
      <c r="B5" s="451"/>
      <c r="C5" s="413"/>
      <c r="D5" s="451"/>
      <c r="E5" s="451"/>
      <c r="H5" s="451" t="s">
        <v>346</v>
      </c>
      <c r="I5" s="413"/>
      <c r="J5" s="452"/>
      <c r="K5" s="452"/>
      <c r="L5" s="451"/>
      <c r="N5" s="413"/>
      <c r="V5" s="447"/>
      <c r="X5" s="446"/>
      <c r="Y5" s="446"/>
    </row>
    <row r="6" spans="1:26" s="381" customFormat="1" ht="5.25" customHeight="1" x14ac:dyDescent="0.2">
      <c r="A6" s="449"/>
      <c r="C6" s="413"/>
      <c r="F6" s="413"/>
      <c r="G6" s="413"/>
      <c r="H6" s="413"/>
      <c r="I6" s="413"/>
      <c r="J6" s="411"/>
      <c r="K6" s="411"/>
      <c r="L6" s="413"/>
      <c r="M6" s="413"/>
      <c r="N6" s="413"/>
      <c r="V6" s="447"/>
      <c r="X6" s="446"/>
      <c r="Y6" s="446"/>
    </row>
    <row r="7" spans="1:26" s="381" customFormat="1" ht="15" customHeight="1" x14ac:dyDescent="0.2">
      <c r="A7" s="449" t="s">
        <v>263</v>
      </c>
      <c r="B7" s="526">
        <v>286</v>
      </c>
      <c r="C7" s="450"/>
      <c r="D7" s="525">
        <v>320</v>
      </c>
      <c r="E7" s="525">
        <v>320</v>
      </c>
      <c r="F7" s="450"/>
      <c r="G7" s="390">
        <f t="shared" ref="G7:G39" si="0">E7-D7</f>
        <v>0</v>
      </c>
      <c r="H7" s="390">
        <f t="shared" ref="H7:H39" si="1">E7-B7</f>
        <v>34</v>
      </c>
      <c r="I7" s="450"/>
      <c r="J7" s="526">
        <v>360</v>
      </c>
      <c r="K7" s="526">
        <v>360</v>
      </c>
      <c r="L7" s="450"/>
      <c r="M7" s="390">
        <f t="shared" ref="M7:M62" si="2">K7-J7</f>
        <v>0</v>
      </c>
      <c r="N7" s="390">
        <f t="shared" ref="N7:N39" si="3">K7-E7</f>
        <v>40</v>
      </c>
      <c r="V7" s="447"/>
      <c r="X7" s="446"/>
      <c r="Y7" s="446"/>
    </row>
    <row r="8" spans="1:26" s="381" customFormat="1" ht="12.95" customHeight="1" x14ac:dyDescent="0.2">
      <c r="A8" s="449" t="s">
        <v>265</v>
      </c>
      <c r="B8" s="526">
        <v>167</v>
      </c>
      <c r="C8" s="414"/>
      <c r="D8" s="525">
        <v>200</v>
      </c>
      <c r="E8" s="525">
        <v>200</v>
      </c>
      <c r="F8" s="414"/>
      <c r="G8" s="448">
        <f t="shared" si="0"/>
        <v>0</v>
      </c>
      <c r="H8" s="385">
        <f t="shared" si="1"/>
        <v>33</v>
      </c>
      <c r="I8" s="414"/>
      <c r="J8" s="526">
        <v>260</v>
      </c>
      <c r="K8" s="526">
        <v>260</v>
      </c>
      <c r="L8" s="414"/>
      <c r="M8" s="390">
        <f t="shared" si="2"/>
        <v>0</v>
      </c>
      <c r="N8" s="448">
        <f t="shared" si="3"/>
        <v>60</v>
      </c>
      <c r="V8" s="447"/>
      <c r="X8" s="446"/>
      <c r="Y8" s="446"/>
    </row>
    <row r="9" spans="1:26" ht="12.75" customHeight="1" x14ac:dyDescent="0.2">
      <c r="A9" s="443" t="s">
        <v>266</v>
      </c>
      <c r="B9" s="387">
        <v>1400</v>
      </c>
      <c r="C9" s="385"/>
      <c r="D9" s="525">
        <v>300</v>
      </c>
      <c r="E9" s="525">
        <v>100</v>
      </c>
      <c r="F9" s="385"/>
      <c r="G9" s="385">
        <f t="shared" si="0"/>
        <v>-200</v>
      </c>
      <c r="H9" s="385">
        <f t="shared" si="1"/>
        <v>-1300</v>
      </c>
      <c r="I9" s="385"/>
      <c r="J9" s="526">
        <v>50</v>
      </c>
      <c r="K9" s="526">
        <v>50</v>
      </c>
      <c r="L9" s="385"/>
      <c r="M9" s="390">
        <f t="shared" si="2"/>
        <v>0</v>
      </c>
      <c r="N9" s="385">
        <f t="shared" si="3"/>
        <v>-50</v>
      </c>
      <c r="V9" s="235"/>
      <c r="X9" s="251"/>
      <c r="Y9" s="251"/>
    </row>
    <row r="10" spans="1:26" ht="12.75" customHeight="1" x14ac:dyDescent="0.2">
      <c r="A10" s="443" t="s">
        <v>267</v>
      </c>
      <c r="B10" s="526">
        <v>537</v>
      </c>
      <c r="C10" s="385"/>
      <c r="D10" s="525">
        <v>700</v>
      </c>
      <c r="E10" s="525">
        <v>700</v>
      </c>
      <c r="F10" s="385"/>
      <c r="G10" s="385">
        <f t="shared" si="0"/>
        <v>0</v>
      </c>
      <c r="H10" s="385">
        <f t="shared" si="1"/>
        <v>163</v>
      </c>
      <c r="I10" s="385"/>
      <c r="J10" s="526">
        <v>850</v>
      </c>
      <c r="K10" s="526">
        <v>850</v>
      </c>
      <c r="L10" s="385"/>
      <c r="M10" s="390">
        <f t="shared" si="2"/>
        <v>0</v>
      </c>
      <c r="N10" s="385">
        <f t="shared" si="3"/>
        <v>150</v>
      </c>
      <c r="V10" s="235"/>
      <c r="X10" s="251"/>
      <c r="Y10" s="251"/>
    </row>
    <row r="11" spans="1:26" ht="12.75" customHeight="1" x14ac:dyDescent="0.2">
      <c r="A11" s="443" t="s">
        <v>345</v>
      </c>
      <c r="B11" s="526">
        <v>650</v>
      </c>
      <c r="C11" s="385"/>
      <c r="D11" s="525">
        <v>700</v>
      </c>
      <c r="E11" s="525">
        <v>700</v>
      </c>
      <c r="F11" s="385"/>
      <c r="G11" s="385">
        <f t="shared" si="0"/>
        <v>0</v>
      </c>
      <c r="H11" s="385">
        <f t="shared" si="1"/>
        <v>50</v>
      </c>
      <c r="I11" s="385"/>
      <c r="J11" s="526">
        <v>725</v>
      </c>
      <c r="K11" s="526">
        <v>725</v>
      </c>
      <c r="L11" s="385"/>
      <c r="M11" s="390">
        <f t="shared" si="2"/>
        <v>0</v>
      </c>
      <c r="N11" s="385">
        <f t="shared" si="3"/>
        <v>25</v>
      </c>
      <c r="V11" s="235"/>
      <c r="X11" s="251"/>
      <c r="Y11" s="251"/>
    </row>
    <row r="12" spans="1:26" s="249" customFormat="1" ht="12.75" customHeight="1" x14ac:dyDescent="0.2">
      <c r="A12" s="443" t="s">
        <v>344</v>
      </c>
      <c r="B12" s="526">
        <v>383</v>
      </c>
      <c r="C12" s="388"/>
      <c r="D12" s="525">
        <v>400</v>
      </c>
      <c r="E12" s="525">
        <v>400</v>
      </c>
      <c r="F12" s="388"/>
      <c r="G12" s="385">
        <f t="shared" si="0"/>
        <v>0</v>
      </c>
      <c r="H12" s="385">
        <f t="shared" si="1"/>
        <v>17</v>
      </c>
      <c r="I12" s="388"/>
      <c r="J12" s="526">
        <v>400</v>
      </c>
      <c r="K12" s="526">
        <v>400</v>
      </c>
      <c r="L12" s="388"/>
      <c r="M12" s="390">
        <f t="shared" si="2"/>
        <v>0</v>
      </c>
      <c r="N12" s="385">
        <f t="shared" si="3"/>
        <v>0</v>
      </c>
      <c r="V12" s="244"/>
      <c r="X12" s="278"/>
      <c r="Y12" s="278"/>
    </row>
    <row r="13" spans="1:26" ht="12.75" customHeight="1" x14ac:dyDescent="0.2">
      <c r="A13" s="443" t="s">
        <v>270</v>
      </c>
      <c r="B13" s="387">
        <v>4500</v>
      </c>
      <c r="C13" s="385"/>
      <c r="D13" s="386">
        <v>3150</v>
      </c>
      <c r="E13" s="386">
        <v>2500</v>
      </c>
      <c r="F13" s="385"/>
      <c r="G13" s="385">
        <f t="shared" si="0"/>
        <v>-650</v>
      </c>
      <c r="H13" s="385">
        <f t="shared" si="1"/>
        <v>-2000</v>
      </c>
      <c r="I13" s="385"/>
      <c r="J13" s="387">
        <v>3100</v>
      </c>
      <c r="K13" s="387">
        <v>2500</v>
      </c>
      <c r="L13" s="385"/>
      <c r="M13" s="390">
        <f t="shared" si="2"/>
        <v>-600</v>
      </c>
      <c r="N13" s="385">
        <f t="shared" si="3"/>
        <v>0</v>
      </c>
      <c r="V13" s="235"/>
      <c r="X13" s="251"/>
      <c r="Y13" s="251"/>
    </row>
    <row r="14" spans="1:26" ht="12.75" customHeight="1" x14ac:dyDescent="0.2">
      <c r="A14" s="443" t="s">
        <v>271</v>
      </c>
      <c r="B14" s="526">
        <v>145</v>
      </c>
      <c r="C14" s="385"/>
      <c r="D14" s="525">
        <v>150</v>
      </c>
      <c r="E14" s="525">
        <v>150</v>
      </c>
      <c r="F14" s="385"/>
      <c r="G14" s="385">
        <f t="shared" si="0"/>
        <v>0</v>
      </c>
      <c r="H14" s="385">
        <f t="shared" si="1"/>
        <v>5</v>
      </c>
      <c r="I14" s="385"/>
      <c r="J14" s="526">
        <v>180</v>
      </c>
      <c r="K14" s="526">
        <v>180</v>
      </c>
      <c r="L14" s="385"/>
      <c r="M14" s="390">
        <f t="shared" si="2"/>
        <v>0</v>
      </c>
      <c r="N14" s="385">
        <f t="shared" si="3"/>
        <v>30</v>
      </c>
      <c r="V14" s="235"/>
      <c r="X14" s="251"/>
      <c r="Y14" s="251"/>
    </row>
    <row r="15" spans="1:26" ht="12.75" customHeight="1" x14ac:dyDescent="0.2">
      <c r="A15" s="445" t="s">
        <v>343</v>
      </c>
      <c r="B15" s="526">
        <v>137</v>
      </c>
      <c r="C15" s="385"/>
      <c r="D15" s="525">
        <v>160</v>
      </c>
      <c r="E15" s="525">
        <v>160</v>
      </c>
      <c r="F15" s="385"/>
      <c r="G15" s="385">
        <f t="shared" si="0"/>
        <v>0</v>
      </c>
      <c r="H15" s="385">
        <f t="shared" si="1"/>
        <v>23</v>
      </c>
      <c r="I15" s="385"/>
      <c r="J15" s="526">
        <v>160</v>
      </c>
      <c r="K15" s="526">
        <v>160</v>
      </c>
      <c r="L15" s="385"/>
      <c r="M15" s="390">
        <f t="shared" si="2"/>
        <v>0</v>
      </c>
      <c r="N15" s="385">
        <f t="shared" si="3"/>
        <v>0</v>
      </c>
    </row>
    <row r="16" spans="1:26" ht="12.75" customHeight="1" x14ac:dyDescent="0.2">
      <c r="A16" s="445" t="s">
        <v>272</v>
      </c>
      <c r="B16" s="387">
        <v>1500</v>
      </c>
      <c r="C16" s="385"/>
      <c r="D16" s="386">
        <v>1600</v>
      </c>
      <c r="E16" s="386">
        <v>1400</v>
      </c>
      <c r="F16" s="385"/>
      <c r="G16" s="385">
        <f t="shared" si="0"/>
        <v>-200</v>
      </c>
      <c r="H16" s="385">
        <f t="shared" si="1"/>
        <v>-100</v>
      </c>
      <c r="I16" s="385"/>
      <c r="J16" s="387">
        <v>1600</v>
      </c>
      <c r="K16" s="387">
        <v>1500</v>
      </c>
      <c r="L16" s="385"/>
      <c r="M16" s="390">
        <f t="shared" si="2"/>
        <v>-100</v>
      </c>
      <c r="N16" s="385">
        <f t="shared" si="3"/>
        <v>100</v>
      </c>
    </row>
    <row r="17" spans="1:14" ht="12.75" customHeight="1" x14ac:dyDescent="0.2">
      <c r="A17" s="445" t="s">
        <v>273</v>
      </c>
      <c r="B17" s="526">
        <v>499</v>
      </c>
      <c r="C17" s="385"/>
      <c r="D17" s="525">
        <v>500</v>
      </c>
      <c r="E17" s="525">
        <v>550</v>
      </c>
      <c r="F17" s="385"/>
      <c r="G17" s="385">
        <f t="shared" si="0"/>
        <v>50</v>
      </c>
      <c r="H17" s="385">
        <f t="shared" si="1"/>
        <v>51</v>
      </c>
      <c r="I17" s="385"/>
      <c r="J17" s="526">
        <v>500</v>
      </c>
      <c r="K17" s="526">
        <v>600</v>
      </c>
      <c r="L17" s="385"/>
      <c r="M17" s="390">
        <f t="shared" si="2"/>
        <v>100</v>
      </c>
      <c r="N17" s="385">
        <f t="shared" si="3"/>
        <v>50</v>
      </c>
    </row>
    <row r="18" spans="1:14" ht="12.75" customHeight="1" x14ac:dyDescent="0.2">
      <c r="A18" s="445" t="s">
        <v>276</v>
      </c>
      <c r="B18" s="526">
        <v>230</v>
      </c>
      <c r="C18" s="385"/>
      <c r="D18" s="525">
        <v>900</v>
      </c>
      <c r="E18" s="525">
        <v>900</v>
      </c>
      <c r="F18" s="385"/>
      <c r="G18" s="385">
        <f t="shared" si="0"/>
        <v>0</v>
      </c>
      <c r="H18" s="385">
        <f t="shared" si="1"/>
        <v>670</v>
      </c>
      <c r="I18" s="385"/>
      <c r="J18" s="526">
        <v>300</v>
      </c>
      <c r="K18" s="526">
        <v>300</v>
      </c>
      <c r="L18" s="385"/>
      <c r="M18" s="390">
        <f t="shared" si="2"/>
        <v>0</v>
      </c>
      <c r="N18" s="385">
        <f t="shared" si="3"/>
        <v>-600</v>
      </c>
    </row>
    <row r="19" spans="1:14" ht="12.75" customHeight="1" x14ac:dyDescent="0.2">
      <c r="A19" s="445" t="s">
        <v>277</v>
      </c>
      <c r="B19" s="387">
        <v>1922</v>
      </c>
      <c r="C19" s="385"/>
      <c r="D19" s="386">
        <v>2100</v>
      </c>
      <c r="E19" s="386">
        <v>2100</v>
      </c>
      <c r="F19" s="385"/>
      <c r="G19" s="385">
        <f t="shared" si="0"/>
        <v>0</v>
      </c>
      <c r="H19" s="385">
        <f t="shared" si="1"/>
        <v>178</v>
      </c>
      <c r="I19" s="385"/>
      <c r="J19" s="387">
        <v>2050</v>
      </c>
      <c r="K19" s="387">
        <v>2050</v>
      </c>
      <c r="L19" s="385"/>
      <c r="M19" s="390">
        <f t="shared" si="2"/>
        <v>0</v>
      </c>
      <c r="N19" s="385">
        <f t="shared" si="3"/>
        <v>-50</v>
      </c>
    </row>
    <row r="20" spans="1:14" ht="12.75" customHeight="1" x14ac:dyDescent="0.2">
      <c r="A20" s="445" t="s">
        <v>278</v>
      </c>
      <c r="B20" s="526">
        <v>830</v>
      </c>
      <c r="C20" s="385"/>
      <c r="D20" s="525">
        <v>800</v>
      </c>
      <c r="E20" s="525">
        <v>800</v>
      </c>
      <c r="F20" s="385"/>
      <c r="G20" s="385">
        <f t="shared" si="0"/>
        <v>0</v>
      </c>
      <c r="H20" s="385">
        <f t="shared" si="1"/>
        <v>-30</v>
      </c>
      <c r="I20" s="385"/>
      <c r="J20" s="526">
        <v>800</v>
      </c>
      <c r="K20" s="526">
        <v>800</v>
      </c>
      <c r="L20" s="385"/>
      <c r="M20" s="390">
        <f t="shared" si="2"/>
        <v>0</v>
      </c>
      <c r="N20" s="385">
        <f t="shared" si="3"/>
        <v>0</v>
      </c>
    </row>
    <row r="21" spans="1:14" ht="12.75" customHeight="1" x14ac:dyDescent="0.2">
      <c r="A21" s="445" t="s">
        <v>279</v>
      </c>
      <c r="B21" s="526">
        <v>865</v>
      </c>
      <c r="C21" s="385"/>
      <c r="D21" s="525">
        <v>850</v>
      </c>
      <c r="E21" s="525">
        <v>850</v>
      </c>
      <c r="F21" s="385"/>
      <c r="G21" s="385">
        <f t="shared" si="0"/>
        <v>0</v>
      </c>
      <c r="H21" s="385">
        <f t="shared" si="1"/>
        <v>-15</v>
      </c>
      <c r="I21" s="385"/>
      <c r="J21" s="526">
        <v>900</v>
      </c>
      <c r="K21" s="526">
        <v>900</v>
      </c>
      <c r="L21" s="385"/>
      <c r="M21" s="390">
        <f t="shared" si="2"/>
        <v>0</v>
      </c>
      <c r="N21" s="385">
        <f t="shared" si="3"/>
        <v>50</v>
      </c>
    </row>
    <row r="22" spans="1:14" ht="12.75" customHeight="1" x14ac:dyDescent="0.2">
      <c r="A22" s="445" t="s">
        <v>342</v>
      </c>
      <c r="B22" s="526">
        <v>428</v>
      </c>
      <c r="C22" s="385"/>
      <c r="D22" s="525">
        <v>480</v>
      </c>
      <c r="E22" s="525">
        <v>480</v>
      </c>
      <c r="F22" s="385"/>
      <c r="G22" s="385">
        <f t="shared" si="0"/>
        <v>0</v>
      </c>
      <c r="H22" s="385">
        <f t="shared" si="1"/>
        <v>52</v>
      </c>
      <c r="I22" s="385"/>
      <c r="J22" s="526">
        <v>500</v>
      </c>
      <c r="K22" s="526">
        <v>500</v>
      </c>
      <c r="L22" s="385"/>
      <c r="M22" s="390">
        <f t="shared" si="2"/>
        <v>0</v>
      </c>
      <c r="N22" s="385">
        <f t="shared" si="3"/>
        <v>20</v>
      </c>
    </row>
    <row r="23" spans="1:14" ht="12.75" customHeight="1" x14ac:dyDescent="0.2">
      <c r="A23" s="445" t="s">
        <v>341</v>
      </c>
      <c r="B23" s="526">
        <v>137</v>
      </c>
      <c r="C23" s="385"/>
      <c r="D23" s="525">
        <v>150</v>
      </c>
      <c r="E23" s="525">
        <v>150</v>
      </c>
      <c r="F23" s="385"/>
      <c r="G23" s="385">
        <f t="shared" si="0"/>
        <v>0</v>
      </c>
      <c r="H23" s="385">
        <f t="shared" si="1"/>
        <v>13</v>
      </c>
      <c r="I23" s="385"/>
      <c r="J23" s="526">
        <v>155</v>
      </c>
      <c r="K23" s="526">
        <v>155</v>
      </c>
      <c r="L23" s="385"/>
      <c r="M23" s="390">
        <f t="shared" si="2"/>
        <v>0</v>
      </c>
      <c r="N23" s="385">
        <f t="shared" si="3"/>
        <v>5</v>
      </c>
    </row>
    <row r="24" spans="1:14" ht="12.75" customHeight="1" x14ac:dyDescent="0.2">
      <c r="A24" s="445" t="s">
        <v>340</v>
      </c>
      <c r="B24" s="526">
        <v>326</v>
      </c>
      <c r="C24" s="385"/>
      <c r="D24" s="525">
        <v>345</v>
      </c>
      <c r="E24" s="525">
        <v>345</v>
      </c>
      <c r="F24" s="385"/>
      <c r="G24" s="385">
        <f t="shared" si="0"/>
        <v>0</v>
      </c>
      <c r="H24" s="385">
        <f t="shared" si="1"/>
        <v>19</v>
      </c>
      <c r="I24" s="385"/>
      <c r="J24" s="526">
        <v>350</v>
      </c>
      <c r="K24" s="526">
        <v>350</v>
      </c>
      <c r="L24" s="385"/>
      <c r="M24" s="390">
        <f t="shared" si="2"/>
        <v>0</v>
      </c>
      <c r="N24" s="385">
        <f t="shared" si="3"/>
        <v>5</v>
      </c>
    </row>
    <row r="25" spans="1:14" ht="12.75" customHeight="1" x14ac:dyDescent="0.2">
      <c r="A25" s="445" t="s">
        <v>282</v>
      </c>
      <c r="B25" s="387">
        <v>2350</v>
      </c>
      <c r="C25" s="385"/>
      <c r="D25" s="525">
        <v>400</v>
      </c>
      <c r="E25" s="525">
        <v>400</v>
      </c>
      <c r="F25" s="385"/>
      <c r="G25" s="385">
        <f t="shared" si="0"/>
        <v>0</v>
      </c>
      <c r="H25" s="385">
        <f t="shared" si="1"/>
        <v>-1950</v>
      </c>
      <c r="I25" s="385"/>
      <c r="J25" s="526">
        <v>600</v>
      </c>
      <c r="K25" s="526">
        <v>1400</v>
      </c>
      <c r="L25" s="385"/>
      <c r="M25" s="390">
        <f t="shared" si="2"/>
        <v>800</v>
      </c>
      <c r="N25" s="385">
        <f t="shared" si="3"/>
        <v>1000</v>
      </c>
    </row>
    <row r="26" spans="1:14" ht="12.75" customHeight="1" x14ac:dyDescent="0.2">
      <c r="A26" s="445" t="s">
        <v>283</v>
      </c>
      <c r="B26" s="387">
        <v>1250</v>
      </c>
      <c r="C26" s="385"/>
      <c r="D26" s="386">
        <v>1200</v>
      </c>
      <c r="E26" s="386">
        <v>1200</v>
      </c>
      <c r="F26" s="385"/>
      <c r="G26" s="385">
        <f t="shared" si="0"/>
        <v>0</v>
      </c>
      <c r="H26" s="385">
        <f t="shared" si="1"/>
        <v>-50</v>
      </c>
      <c r="I26" s="385"/>
      <c r="J26" s="387">
        <v>1150</v>
      </c>
      <c r="K26" s="387">
        <v>1150</v>
      </c>
      <c r="L26" s="385"/>
      <c r="M26" s="390">
        <f t="shared" si="2"/>
        <v>0</v>
      </c>
      <c r="N26" s="385">
        <f t="shared" si="3"/>
        <v>-50</v>
      </c>
    </row>
    <row r="27" spans="1:14" ht="12.75" customHeight="1" x14ac:dyDescent="0.2">
      <c r="A27" s="443" t="s">
        <v>284</v>
      </c>
      <c r="B27" s="387">
        <v>1200</v>
      </c>
      <c r="C27" s="385"/>
      <c r="D27" s="386">
        <v>1200</v>
      </c>
      <c r="E27" s="386">
        <v>1200</v>
      </c>
      <c r="F27" s="385"/>
      <c r="G27" s="385">
        <f t="shared" si="0"/>
        <v>0</v>
      </c>
      <c r="H27" s="385">
        <f t="shared" si="1"/>
        <v>0</v>
      </c>
      <c r="I27" s="385"/>
      <c r="J27" s="387">
        <v>1150</v>
      </c>
      <c r="K27" s="387">
        <v>1150</v>
      </c>
      <c r="L27" s="385"/>
      <c r="M27" s="390">
        <f t="shared" si="2"/>
        <v>0</v>
      </c>
      <c r="N27" s="385">
        <f t="shared" si="3"/>
        <v>-50</v>
      </c>
    </row>
    <row r="28" spans="1:14" ht="12.75" customHeight="1" x14ac:dyDescent="0.2">
      <c r="A28" s="443" t="s">
        <v>285</v>
      </c>
      <c r="B28" s="526">
        <v>670</v>
      </c>
      <c r="C28" s="385"/>
      <c r="D28" s="525">
        <v>685</v>
      </c>
      <c r="E28" s="525">
        <v>685</v>
      </c>
      <c r="F28" s="385"/>
      <c r="G28" s="385">
        <f t="shared" si="0"/>
        <v>0</v>
      </c>
      <c r="H28" s="385">
        <f t="shared" si="1"/>
        <v>15</v>
      </c>
      <c r="I28" s="385"/>
      <c r="J28" s="526">
        <v>685</v>
      </c>
      <c r="K28" s="526">
        <v>685</v>
      </c>
      <c r="L28" s="385"/>
      <c r="M28" s="390">
        <f t="shared" si="2"/>
        <v>0</v>
      </c>
      <c r="N28" s="385">
        <f t="shared" si="3"/>
        <v>0</v>
      </c>
    </row>
    <row r="29" spans="1:14" ht="12.75" customHeight="1" x14ac:dyDescent="0.2">
      <c r="A29" s="443" t="s">
        <v>339</v>
      </c>
      <c r="B29" s="526">
        <v>190</v>
      </c>
      <c r="C29" s="385"/>
      <c r="D29" s="525">
        <v>200</v>
      </c>
      <c r="E29" s="525">
        <v>230</v>
      </c>
      <c r="F29" s="385"/>
      <c r="G29" s="385">
        <f t="shared" si="0"/>
        <v>30</v>
      </c>
      <c r="H29" s="385">
        <f t="shared" si="1"/>
        <v>40</v>
      </c>
      <c r="I29" s="385"/>
      <c r="J29" s="526">
        <v>205</v>
      </c>
      <c r="K29" s="526">
        <v>250</v>
      </c>
      <c r="L29" s="385"/>
      <c r="M29" s="390">
        <f t="shared" si="2"/>
        <v>45</v>
      </c>
      <c r="N29" s="385">
        <f t="shared" si="3"/>
        <v>20</v>
      </c>
    </row>
    <row r="30" spans="1:14" ht="12.75" customHeight="1" x14ac:dyDescent="0.2">
      <c r="A30" s="443" t="s">
        <v>360</v>
      </c>
      <c r="B30" s="526">
        <v>700</v>
      </c>
      <c r="C30" s="385"/>
      <c r="D30" s="525">
        <v>750</v>
      </c>
      <c r="E30" s="525">
        <v>750</v>
      </c>
      <c r="F30" s="385"/>
      <c r="G30" s="385">
        <f t="shared" si="0"/>
        <v>0</v>
      </c>
      <c r="H30" s="385">
        <f t="shared" si="1"/>
        <v>50</v>
      </c>
      <c r="I30" s="385"/>
      <c r="J30" s="526">
        <v>800</v>
      </c>
      <c r="K30" s="526">
        <v>800</v>
      </c>
      <c r="L30" s="385"/>
      <c r="M30" s="390">
        <f t="shared" si="2"/>
        <v>0</v>
      </c>
      <c r="N30" s="385">
        <f t="shared" si="3"/>
        <v>50</v>
      </c>
    </row>
    <row r="31" spans="1:14" ht="12.75" customHeight="1" x14ac:dyDescent="0.2">
      <c r="A31" s="443" t="s">
        <v>286</v>
      </c>
      <c r="B31" s="526">
        <v>44</v>
      </c>
      <c r="C31" s="385"/>
      <c r="D31" s="525">
        <v>100</v>
      </c>
      <c r="E31" s="525">
        <v>100</v>
      </c>
      <c r="F31" s="385"/>
      <c r="G31" s="385">
        <f t="shared" si="0"/>
        <v>0</v>
      </c>
      <c r="H31" s="385">
        <f t="shared" si="1"/>
        <v>56</v>
      </c>
      <c r="I31" s="385"/>
      <c r="J31" s="526">
        <v>60</v>
      </c>
      <c r="K31" s="526">
        <v>60</v>
      </c>
      <c r="L31" s="385"/>
      <c r="M31" s="390">
        <f t="shared" si="2"/>
        <v>0</v>
      </c>
      <c r="N31" s="385">
        <f t="shared" si="3"/>
        <v>-40</v>
      </c>
    </row>
    <row r="32" spans="1:14" ht="12.75" customHeight="1" x14ac:dyDescent="0.2">
      <c r="A32" s="443" t="s">
        <v>287</v>
      </c>
      <c r="B32" s="526">
        <v>386</v>
      </c>
      <c r="C32" s="385"/>
      <c r="D32" s="525">
        <v>410</v>
      </c>
      <c r="E32" s="525">
        <v>410</v>
      </c>
      <c r="F32" s="385"/>
      <c r="G32" s="385">
        <f t="shared" si="0"/>
        <v>0</v>
      </c>
      <c r="H32" s="385">
        <f t="shared" si="1"/>
        <v>24</v>
      </c>
      <c r="I32" s="385"/>
      <c r="J32" s="526">
        <v>410</v>
      </c>
      <c r="K32" s="526">
        <v>410</v>
      </c>
      <c r="L32" s="385"/>
      <c r="M32" s="390">
        <f t="shared" si="2"/>
        <v>0</v>
      </c>
      <c r="N32" s="385">
        <f t="shared" si="3"/>
        <v>0</v>
      </c>
    </row>
    <row r="33" spans="1:14" ht="12.75" customHeight="1" x14ac:dyDescent="0.2">
      <c r="A33" s="443" t="s">
        <v>289</v>
      </c>
      <c r="B33" s="526">
        <v>350</v>
      </c>
      <c r="C33" s="385"/>
      <c r="D33" s="525">
        <v>380</v>
      </c>
      <c r="E33" s="525">
        <v>380</v>
      </c>
      <c r="F33" s="385"/>
      <c r="G33" s="385">
        <f t="shared" si="0"/>
        <v>0</v>
      </c>
      <c r="H33" s="385">
        <f t="shared" si="1"/>
        <v>30</v>
      </c>
      <c r="I33" s="385"/>
      <c r="J33" s="526">
        <v>400</v>
      </c>
      <c r="K33" s="526">
        <v>400</v>
      </c>
      <c r="L33" s="385"/>
      <c r="M33" s="390">
        <f t="shared" si="2"/>
        <v>0</v>
      </c>
      <c r="N33" s="385">
        <f t="shared" si="3"/>
        <v>20</v>
      </c>
    </row>
    <row r="34" spans="1:14" ht="12.75" customHeight="1" x14ac:dyDescent="0.2">
      <c r="A34" s="443" t="s">
        <v>338</v>
      </c>
      <c r="B34" s="526">
        <v>175</v>
      </c>
      <c r="C34" s="385"/>
      <c r="D34" s="525">
        <v>210</v>
      </c>
      <c r="E34" s="525">
        <v>210</v>
      </c>
      <c r="F34" s="385"/>
      <c r="G34" s="385">
        <f t="shared" si="0"/>
        <v>0</v>
      </c>
      <c r="H34" s="385">
        <f t="shared" si="1"/>
        <v>35</v>
      </c>
      <c r="I34" s="385"/>
      <c r="J34" s="526">
        <v>200</v>
      </c>
      <c r="K34" s="526">
        <v>200</v>
      </c>
      <c r="L34" s="385"/>
      <c r="M34" s="390">
        <f t="shared" si="2"/>
        <v>0</v>
      </c>
      <c r="N34" s="385">
        <f t="shared" si="3"/>
        <v>-10</v>
      </c>
    </row>
    <row r="35" spans="1:14" ht="12.75" customHeight="1" x14ac:dyDescent="0.2">
      <c r="A35" s="443" t="s">
        <v>290</v>
      </c>
      <c r="B35" s="526">
        <v>387</v>
      </c>
      <c r="C35" s="385"/>
      <c r="D35" s="525">
        <v>400</v>
      </c>
      <c r="E35" s="525">
        <v>400</v>
      </c>
      <c r="F35" s="385"/>
      <c r="G35" s="385">
        <f t="shared" si="0"/>
        <v>0</v>
      </c>
      <c r="H35" s="385">
        <f t="shared" si="1"/>
        <v>13</v>
      </c>
      <c r="I35" s="385"/>
      <c r="J35" s="526">
        <v>400</v>
      </c>
      <c r="K35" s="526">
        <v>400</v>
      </c>
      <c r="L35" s="385"/>
      <c r="M35" s="390">
        <f t="shared" si="2"/>
        <v>0</v>
      </c>
      <c r="N35" s="385">
        <f t="shared" si="3"/>
        <v>0</v>
      </c>
    </row>
    <row r="36" spans="1:14" ht="12.75" customHeight="1" x14ac:dyDescent="0.2">
      <c r="A36" s="443" t="s">
        <v>291</v>
      </c>
      <c r="B36" s="526">
        <v>800</v>
      </c>
      <c r="C36" s="385"/>
      <c r="D36" s="386">
        <v>1000</v>
      </c>
      <c r="E36" s="386">
        <v>1000</v>
      </c>
      <c r="F36" s="385"/>
      <c r="G36" s="385">
        <f t="shared" si="0"/>
        <v>0</v>
      </c>
      <c r="H36" s="385">
        <f t="shared" si="1"/>
        <v>200</v>
      </c>
      <c r="I36" s="385"/>
      <c r="J36" s="387">
        <v>1000</v>
      </c>
      <c r="K36" s="387">
        <v>1000</v>
      </c>
      <c r="L36" s="385"/>
      <c r="M36" s="390">
        <f t="shared" si="2"/>
        <v>0</v>
      </c>
      <c r="N36" s="385">
        <f t="shared" si="3"/>
        <v>0</v>
      </c>
    </row>
    <row r="37" spans="1:14" ht="12.75" customHeight="1" x14ac:dyDescent="0.2">
      <c r="A37" s="443" t="s">
        <v>293</v>
      </c>
      <c r="B37" s="526">
        <v>776</v>
      </c>
      <c r="C37" s="385"/>
      <c r="D37" s="525">
        <v>770</v>
      </c>
      <c r="E37" s="525">
        <v>770</v>
      </c>
      <c r="F37" s="385"/>
      <c r="G37" s="385">
        <f t="shared" si="0"/>
        <v>0</v>
      </c>
      <c r="H37" s="385">
        <f t="shared" si="1"/>
        <v>-6</v>
      </c>
      <c r="I37" s="385"/>
      <c r="J37" s="526">
        <v>785</v>
      </c>
      <c r="K37" s="526">
        <v>785</v>
      </c>
      <c r="L37" s="385"/>
      <c r="M37" s="390">
        <f t="shared" si="2"/>
        <v>0</v>
      </c>
      <c r="N37" s="385">
        <f t="shared" si="3"/>
        <v>15</v>
      </c>
    </row>
    <row r="38" spans="1:14" ht="12.75" customHeight="1" x14ac:dyDescent="0.2">
      <c r="A38" s="443" t="s">
        <v>294</v>
      </c>
      <c r="B38" s="526">
        <v>550</v>
      </c>
      <c r="C38" s="385"/>
      <c r="D38" s="525">
        <v>675</v>
      </c>
      <c r="E38" s="525">
        <v>620</v>
      </c>
      <c r="F38" s="385"/>
      <c r="G38" s="385">
        <f t="shared" si="0"/>
        <v>-55</v>
      </c>
      <c r="H38" s="385">
        <f t="shared" si="1"/>
        <v>70</v>
      </c>
      <c r="I38" s="385"/>
      <c r="J38" s="526">
        <v>700</v>
      </c>
      <c r="K38" s="526">
        <v>730</v>
      </c>
      <c r="L38" s="385"/>
      <c r="M38" s="390">
        <f t="shared" si="2"/>
        <v>30</v>
      </c>
      <c r="N38" s="385">
        <f t="shared" si="3"/>
        <v>110</v>
      </c>
    </row>
    <row r="39" spans="1:14" ht="12.75" customHeight="1" x14ac:dyDescent="0.2">
      <c r="A39" s="443" t="s">
        <v>337</v>
      </c>
      <c r="B39" s="526">
        <v>91</v>
      </c>
      <c r="C39" s="385"/>
      <c r="D39" s="525">
        <v>95</v>
      </c>
      <c r="E39" s="525">
        <v>95</v>
      </c>
      <c r="F39" s="385"/>
      <c r="G39" s="385">
        <f t="shared" si="0"/>
        <v>0</v>
      </c>
      <c r="H39" s="385">
        <f t="shared" si="1"/>
        <v>4</v>
      </c>
      <c r="I39" s="385"/>
      <c r="J39" s="526">
        <v>100</v>
      </c>
      <c r="K39" s="526">
        <v>100</v>
      </c>
      <c r="L39" s="385"/>
      <c r="M39" s="390">
        <f t="shared" si="2"/>
        <v>0</v>
      </c>
      <c r="N39" s="385">
        <f t="shared" si="3"/>
        <v>5</v>
      </c>
    </row>
    <row r="40" spans="1:14" ht="12.75" customHeight="1" x14ac:dyDescent="0.2">
      <c r="A40" s="444" t="s">
        <v>336</v>
      </c>
      <c r="B40" s="526">
        <v>350</v>
      </c>
      <c r="C40" s="385"/>
      <c r="D40" s="525">
        <v>360</v>
      </c>
      <c r="E40" s="525">
        <v>360</v>
      </c>
      <c r="F40" s="385"/>
      <c r="G40" s="385">
        <f t="shared" ref="G40:G58" si="4">E40-D40</f>
        <v>0</v>
      </c>
      <c r="H40" s="385">
        <f t="shared" ref="H40:H58" si="5">E40-B40</f>
        <v>10</v>
      </c>
      <c r="I40" s="385"/>
      <c r="J40" s="526">
        <v>380</v>
      </c>
      <c r="K40" s="526">
        <v>380</v>
      </c>
      <c r="L40" s="385"/>
      <c r="M40" s="390">
        <f t="shared" si="2"/>
        <v>0</v>
      </c>
      <c r="N40" s="385">
        <f t="shared" ref="N40:N58" si="6">K40-E40</f>
        <v>20</v>
      </c>
    </row>
    <row r="41" spans="1:14" ht="12.75" customHeight="1" x14ac:dyDescent="0.2">
      <c r="A41" s="443" t="s">
        <v>296</v>
      </c>
      <c r="B41" s="387">
        <v>2100</v>
      </c>
      <c r="C41" s="385"/>
      <c r="D41" s="386">
        <v>2100</v>
      </c>
      <c r="E41" s="386">
        <v>1800</v>
      </c>
      <c r="F41" s="385"/>
      <c r="G41" s="385">
        <f t="shared" si="4"/>
        <v>-300</v>
      </c>
      <c r="H41" s="385">
        <f t="shared" si="5"/>
        <v>-300</v>
      </c>
      <c r="I41" s="385"/>
      <c r="J41" s="387">
        <v>2200</v>
      </c>
      <c r="K41" s="387">
        <v>1800</v>
      </c>
      <c r="L41" s="385"/>
      <c r="M41" s="390">
        <f t="shared" si="2"/>
        <v>-400</v>
      </c>
      <c r="N41" s="385">
        <f t="shared" si="6"/>
        <v>0</v>
      </c>
    </row>
    <row r="42" spans="1:14" ht="12.75" customHeight="1" x14ac:dyDescent="0.2">
      <c r="A42" s="443" t="s">
        <v>300</v>
      </c>
      <c r="B42" s="387">
        <v>2500</v>
      </c>
      <c r="C42" s="385"/>
      <c r="D42" s="386">
        <v>3100</v>
      </c>
      <c r="E42" s="386">
        <v>3000</v>
      </c>
      <c r="F42" s="385"/>
      <c r="G42" s="385">
        <f t="shared" si="4"/>
        <v>-100</v>
      </c>
      <c r="H42" s="385">
        <f t="shared" si="5"/>
        <v>500</v>
      </c>
      <c r="I42" s="385"/>
      <c r="J42" s="387">
        <v>2700</v>
      </c>
      <c r="K42" s="387">
        <v>2500</v>
      </c>
      <c r="L42" s="385"/>
      <c r="M42" s="390">
        <f t="shared" si="2"/>
        <v>-200</v>
      </c>
      <c r="N42" s="385">
        <f t="shared" si="6"/>
        <v>-500</v>
      </c>
    </row>
    <row r="43" spans="1:14" ht="12.75" customHeight="1" x14ac:dyDescent="0.2">
      <c r="A43" s="443" t="s">
        <v>301</v>
      </c>
      <c r="B43" s="526">
        <v>218</v>
      </c>
      <c r="C43" s="385"/>
      <c r="D43" s="525">
        <v>230</v>
      </c>
      <c r="E43" s="525">
        <v>230</v>
      </c>
      <c r="F43" s="385"/>
      <c r="G43" s="385">
        <f t="shared" si="4"/>
        <v>0</v>
      </c>
      <c r="H43" s="385">
        <f t="shared" si="5"/>
        <v>12</v>
      </c>
      <c r="I43" s="385"/>
      <c r="J43" s="526">
        <v>230</v>
      </c>
      <c r="K43" s="526">
        <v>230</v>
      </c>
      <c r="L43" s="385"/>
      <c r="M43" s="390">
        <f t="shared" si="2"/>
        <v>0</v>
      </c>
      <c r="N43" s="385">
        <f t="shared" si="6"/>
        <v>0</v>
      </c>
    </row>
    <row r="44" spans="1:14" ht="12.75" customHeight="1" x14ac:dyDescent="0.2">
      <c r="A44" s="443" t="s">
        <v>335</v>
      </c>
      <c r="B44" s="387">
        <v>1290</v>
      </c>
      <c r="C44" s="385"/>
      <c r="D44" s="386">
        <v>1350</v>
      </c>
      <c r="E44" s="386">
        <v>1350</v>
      </c>
      <c r="F44" s="385"/>
      <c r="G44" s="385">
        <f t="shared" si="4"/>
        <v>0</v>
      </c>
      <c r="H44" s="385">
        <f t="shared" si="5"/>
        <v>60</v>
      </c>
      <c r="I44" s="385"/>
      <c r="J44" s="387">
        <v>1375</v>
      </c>
      <c r="K44" s="387">
        <v>1375</v>
      </c>
      <c r="L44" s="385"/>
      <c r="M44" s="390">
        <f t="shared" si="2"/>
        <v>0</v>
      </c>
      <c r="N44" s="385">
        <f t="shared" si="6"/>
        <v>25</v>
      </c>
    </row>
    <row r="45" spans="1:14" ht="12.75" customHeight="1" x14ac:dyDescent="0.2">
      <c r="A45" s="443" t="s">
        <v>324</v>
      </c>
      <c r="B45" s="387">
        <v>1100</v>
      </c>
      <c r="C45" s="385"/>
      <c r="D45" s="386">
        <v>1200</v>
      </c>
      <c r="E45" s="386">
        <v>1150</v>
      </c>
      <c r="F45" s="385"/>
      <c r="G45" s="385">
        <f t="shared" si="4"/>
        <v>-50</v>
      </c>
      <c r="H45" s="385">
        <f t="shared" si="5"/>
        <v>50</v>
      </c>
      <c r="I45" s="385"/>
      <c r="J45" s="387">
        <v>1300</v>
      </c>
      <c r="K45" s="387">
        <v>1200</v>
      </c>
      <c r="L45" s="385"/>
      <c r="M45" s="390">
        <f t="shared" si="2"/>
        <v>-100</v>
      </c>
      <c r="N45" s="385">
        <f t="shared" si="6"/>
        <v>50</v>
      </c>
    </row>
    <row r="46" spans="1:14" ht="12.75" customHeight="1" x14ac:dyDescent="0.2">
      <c r="A46" s="443" t="s">
        <v>302</v>
      </c>
      <c r="B46" s="526">
        <v>350</v>
      </c>
      <c r="C46" s="385"/>
      <c r="D46" s="525">
        <v>450</v>
      </c>
      <c r="E46" s="525">
        <v>450</v>
      </c>
      <c r="F46" s="385"/>
      <c r="G46" s="385">
        <f t="shared" si="4"/>
        <v>0</v>
      </c>
      <c r="H46" s="385">
        <f t="shared" si="5"/>
        <v>100</v>
      </c>
      <c r="I46" s="385"/>
      <c r="J46" s="526">
        <v>450</v>
      </c>
      <c r="K46" s="526">
        <v>450</v>
      </c>
      <c r="L46" s="385"/>
      <c r="M46" s="390">
        <f t="shared" si="2"/>
        <v>0</v>
      </c>
      <c r="N46" s="385">
        <f t="shared" si="6"/>
        <v>0</v>
      </c>
    </row>
    <row r="47" spans="1:14" ht="12.75" customHeight="1" x14ac:dyDescent="0.2">
      <c r="A47" s="443" t="s">
        <v>334</v>
      </c>
      <c r="B47" s="526">
        <v>287</v>
      </c>
      <c r="C47" s="385"/>
      <c r="D47" s="525">
        <v>330</v>
      </c>
      <c r="E47" s="525">
        <v>330</v>
      </c>
      <c r="F47" s="385"/>
      <c r="G47" s="385">
        <f t="shared" si="4"/>
        <v>0</v>
      </c>
      <c r="H47" s="385">
        <f t="shared" si="5"/>
        <v>43</v>
      </c>
      <c r="I47" s="385"/>
      <c r="J47" s="526">
        <v>300</v>
      </c>
      <c r="K47" s="526">
        <v>300</v>
      </c>
      <c r="L47" s="385"/>
      <c r="M47" s="390">
        <f t="shared" si="2"/>
        <v>0</v>
      </c>
      <c r="N47" s="385">
        <f t="shared" si="6"/>
        <v>-30</v>
      </c>
    </row>
    <row r="48" spans="1:14" ht="12.75" customHeight="1" x14ac:dyDescent="0.2">
      <c r="A48" s="443" t="s">
        <v>323</v>
      </c>
      <c r="B48" s="387">
        <v>1071</v>
      </c>
      <c r="C48" s="385"/>
      <c r="D48" s="386">
        <v>1000</v>
      </c>
      <c r="E48" s="386">
        <v>1000</v>
      </c>
      <c r="F48" s="385"/>
      <c r="G48" s="385">
        <f t="shared" si="4"/>
        <v>0</v>
      </c>
      <c r="H48" s="385">
        <f t="shared" si="5"/>
        <v>-71</v>
      </c>
      <c r="I48" s="385"/>
      <c r="J48" s="387">
        <v>1050</v>
      </c>
      <c r="K48" s="387">
        <v>1050</v>
      </c>
      <c r="L48" s="385"/>
      <c r="M48" s="390">
        <f t="shared" si="2"/>
        <v>0</v>
      </c>
      <c r="N48" s="385">
        <f t="shared" si="6"/>
        <v>50</v>
      </c>
    </row>
    <row r="49" spans="1:25" ht="12.75" customHeight="1" x14ac:dyDescent="0.2">
      <c r="A49" s="443" t="s">
        <v>303</v>
      </c>
      <c r="B49" s="526">
        <v>249</v>
      </c>
      <c r="C49" s="385"/>
      <c r="D49" s="525">
        <v>50</v>
      </c>
      <c r="E49" s="525">
        <v>50</v>
      </c>
      <c r="F49" s="385"/>
      <c r="G49" s="385">
        <f t="shared" si="4"/>
        <v>0</v>
      </c>
      <c r="H49" s="385">
        <f t="shared" si="5"/>
        <v>-199</v>
      </c>
      <c r="I49" s="385"/>
      <c r="J49" s="526">
        <v>20</v>
      </c>
      <c r="K49" s="526">
        <v>20</v>
      </c>
      <c r="L49" s="385"/>
      <c r="M49" s="390">
        <f t="shared" si="2"/>
        <v>0</v>
      </c>
      <c r="N49" s="385">
        <f t="shared" si="6"/>
        <v>-30</v>
      </c>
    </row>
    <row r="50" spans="1:25" s="482" customFormat="1" ht="12.75" customHeight="1" x14ac:dyDescent="0.2">
      <c r="A50" s="501" t="s">
        <v>333</v>
      </c>
      <c r="B50" s="526">
        <v>170</v>
      </c>
      <c r="C50" s="484"/>
      <c r="D50" s="525">
        <v>170</v>
      </c>
      <c r="E50" s="525">
        <v>170</v>
      </c>
      <c r="F50" s="484"/>
      <c r="G50" s="484">
        <f t="shared" si="4"/>
        <v>0</v>
      </c>
      <c r="H50" s="484">
        <f t="shared" si="5"/>
        <v>0</v>
      </c>
      <c r="I50" s="484"/>
      <c r="J50" s="526">
        <v>180</v>
      </c>
      <c r="K50" s="526">
        <v>180</v>
      </c>
      <c r="L50" s="484"/>
      <c r="M50" s="390">
        <f t="shared" si="2"/>
        <v>0</v>
      </c>
      <c r="N50" s="484">
        <f t="shared" si="6"/>
        <v>10</v>
      </c>
    </row>
    <row r="51" spans="1:25" s="482" customFormat="1" ht="12.75" customHeight="1" x14ac:dyDescent="0.2">
      <c r="A51" s="501" t="s">
        <v>304</v>
      </c>
      <c r="B51" s="526">
        <v>98</v>
      </c>
      <c r="C51" s="484"/>
      <c r="D51" s="525">
        <v>120</v>
      </c>
      <c r="E51" s="525">
        <v>120</v>
      </c>
      <c r="F51" s="484"/>
      <c r="G51" s="484">
        <f t="shared" si="4"/>
        <v>0</v>
      </c>
      <c r="H51" s="484">
        <f t="shared" si="5"/>
        <v>22</v>
      </c>
      <c r="I51" s="484"/>
      <c r="J51" s="526">
        <v>120</v>
      </c>
      <c r="K51" s="526">
        <v>120</v>
      </c>
      <c r="L51" s="484"/>
      <c r="M51" s="390">
        <f t="shared" si="2"/>
        <v>0</v>
      </c>
      <c r="N51" s="484">
        <f t="shared" si="6"/>
        <v>0</v>
      </c>
    </row>
    <row r="52" spans="1:25" s="482" customFormat="1" ht="12.75" customHeight="1" x14ac:dyDescent="0.2">
      <c r="A52" s="501" t="s">
        <v>306</v>
      </c>
      <c r="B52" s="526">
        <v>250</v>
      </c>
      <c r="C52" s="484"/>
      <c r="D52" s="525">
        <v>250</v>
      </c>
      <c r="E52" s="525">
        <v>250</v>
      </c>
      <c r="F52" s="484"/>
      <c r="G52" s="484">
        <f t="shared" si="4"/>
        <v>0</v>
      </c>
      <c r="H52" s="484">
        <f t="shared" si="5"/>
        <v>0</v>
      </c>
      <c r="I52" s="484"/>
      <c r="J52" s="526">
        <v>250</v>
      </c>
      <c r="K52" s="526">
        <v>250</v>
      </c>
      <c r="L52" s="484"/>
      <c r="M52" s="390">
        <f t="shared" si="2"/>
        <v>0</v>
      </c>
      <c r="N52" s="484">
        <f t="shared" si="6"/>
        <v>0</v>
      </c>
    </row>
    <row r="53" spans="1:25" s="482" customFormat="1" ht="12.75" customHeight="1" x14ac:dyDescent="0.2">
      <c r="A53" s="501" t="s">
        <v>307</v>
      </c>
      <c r="B53" s="526">
        <v>260</v>
      </c>
      <c r="C53" s="484"/>
      <c r="D53" s="525">
        <v>180</v>
      </c>
      <c r="E53" s="525">
        <v>200</v>
      </c>
      <c r="F53" s="484"/>
      <c r="G53" s="484">
        <f t="shared" si="4"/>
        <v>20</v>
      </c>
      <c r="H53" s="484">
        <f t="shared" si="5"/>
        <v>-60</v>
      </c>
      <c r="I53" s="484"/>
      <c r="J53" s="526">
        <v>210</v>
      </c>
      <c r="K53" s="526">
        <v>210</v>
      </c>
      <c r="L53" s="484"/>
      <c r="M53" s="390">
        <f t="shared" si="2"/>
        <v>0</v>
      </c>
      <c r="N53" s="484">
        <f t="shared" si="6"/>
        <v>10</v>
      </c>
    </row>
    <row r="54" spans="1:25" s="482" customFormat="1" ht="12.75" customHeight="1" x14ac:dyDescent="0.2">
      <c r="A54" s="501" t="s">
        <v>332</v>
      </c>
      <c r="B54" s="526">
        <v>775</v>
      </c>
      <c r="C54" s="484"/>
      <c r="D54" s="525">
        <v>850</v>
      </c>
      <c r="E54" s="525">
        <v>850</v>
      </c>
      <c r="F54" s="484"/>
      <c r="G54" s="484">
        <f t="shared" si="4"/>
        <v>0</v>
      </c>
      <c r="H54" s="484">
        <f t="shared" si="5"/>
        <v>75</v>
      </c>
      <c r="I54" s="484"/>
      <c r="J54" s="526">
        <v>925</v>
      </c>
      <c r="K54" s="526">
        <v>925</v>
      </c>
      <c r="L54" s="484"/>
      <c r="M54" s="390">
        <f t="shared" si="2"/>
        <v>0</v>
      </c>
      <c r="N54" s="484">
        <f t="shared" si="6"/>
        <v>75</v>
      </c>
    </row>
    <row r="55" spans="1:25" s="503" customFormat="1" ht="12.75" customHeight="1" x14ac:dyDescent="0.2">
      <c r="A55" s="501" t="s">
        <v>309</v>
      </c>
      <c r="B55" s="526">
        <v>916</v>
      </c>
      <c r="C55" s="502"/>
      <c r="D55" s="525">
        <v>925</v>
      </c>
      <c r="E55" s="525">
        <v>925</v>
      </c>
      <c r="F55" s="502"/>
      <c r="G55" s="484">
        <f t="shared" si="4"/>
        <v>0</v>
      </c>
      <c r="H55" s="484">
        <f t="shared" si="5"/>
        <v>9</v>
      </c>
      <c r="I55" s="502"/>
      <c r="J55" s="526">
        <v>940</v>
      </c>
      <c r="K55" s="526">
        <v>940</v>
      </c>
      <c r="L55" s="502"/>
      <c r="M55" s="390">
        <f t="shared" si="2"/>
        <v>0</v>
      </c>
      <c r="N55" s="484">
        <f t="shared" si="6"/>
        <v>15</v>
      </c>
    </row>
    <row r="56" spans="1:25" s="503" customFormat="1" ht="12.75" customHeight="1" x14ac:dyDescent="0.2">
      <c r="A56" s="501" t="s">
        <v>311</v>
      </c>
      <c r="B56" s="526">
        <v>632</v>
      </c>
      <c r="C56" s="502"/>
      <c r="D56" s="525">
        <v>475</v>
      </c>
      <c r="E56" s="525">
        <v>475</v>
      </c>
      <c r="F56" s="502"/>
      <c r="G56" s="484">
        <f t="shared" si="4"/>
        <v>0</v>
      </c>
      <c r="H56" s="484">
        <f t="shared" si="5"/>
        <v>-157</v>
      </c>
      <c r="I56" s="502"/>
      <c r="J56" s="526">
        <v>450</v>
      </c>
      <c r="K56" s="526">
        <v>450</v>
      </c>
      <c r="L56" s="502"/>
      <c r="M56" s="390">
        <f t="shared" si="2"/>
        <v>0</v>
      </c>
      <c r="N56" s="484">
        <f t="shared" si="6"/>
        <v>-25</v>
      </c>
    </row>
    <row r="57" spans="1:25" s="482" customFormat="1" ht="12.75" customHeight="1" x14ac:dyDescent="0.2">
      <c r="A57" s="501" t="s">
        <v>312</v>
      </c>
      <c r="B57" s="526">
        <v>500</v>
      </c>
      <c r="C57" s="484"/>
      <c r="D57" s="525">
        <v>400</v>
      </c>
      <c r="E57" s="525">
        <v>400</v>
      </c>
      <c r="F57" s="484"/>
      <c r="G57" s="484">
        <f t="shared" si="4"/>
        <v>0</v>
      </c>
      <c r="H57" s="484">
        <f t="shared" si="5"/>
        <v>-100</v>
      </c>
      <c r="I57" s="484"/>
      <c r="J57" s="526">
        <v>400</v>
      </c>
      <c r="K57" s="526">
        <v>400</v>
      </c>
      <c r="L57" s="484"/>
      <c r="M57" s="390">
        <f t="shared" si="2"/>
        <v>0</v>
      </c>
      <c r="N57" s="484">
        <f t="shared" si="6"/>
        <v>0</v>
      </c>
    </row>
    <row r="58" spans="1:25" s="482" customFormat="1" ht="12.75" customHeight="1" x14ac:dyDescent="0.2">
      <c r="A58" s="501" t="s">
        <v>331</v>
      </c>
      <c r="B58" s="526">
        <v>520</v>
      </c>
      <c r="C58" s="484"/>
      <c r="D58" s="525">
        <v>460</v>
      </c>
      <c r="E58" s="525">
        <v>460</v>
      </c>
      <c r="F58" s="484"/>
      <c r="G58" s="484">
        <f t="shared" si="4"/>
        <v>0</v>
      </c>
      <c r="H58" s="484">
        <f t="shared" si="5"/>
        <v>-60</v>
      </c>
      <c r="I58" s="484"/>
      <c r="J58" s="526">
        <v>475</v>
      </c>
      <c r="K58" s="526">
        <v>475</v>
      </c>
      <c r="L58" s="484"/>
      <c r="M58" s="390">
        <f t="shared" si="2"/>
        <v>0</v>
      </c>
      <c r="N58" s="484">
        <f t="shared" si="6"/>
        <v>15</v>
      </c>
    </row>
    <row r="59" spans="1:25" s="503" customFormat="1" ht="12.75" customHeight="1" x14ac:dyDescent="0.2">
      <c r="A59" s="501" t="s">
        <v>330</v>
      </c>
      <c r="B59" s="504">
        <f t="shared" ref="B59" si="7">SUM(B7:B58)</f>
        <v>38497</v>
      </c>
      <c r="C59" s="502"/>
      <c r="D59" s="504">
        <v>36280</v>
      </c>
      <c r="E59" s="504">
        <f t="shared" ref="E59" si="8">SUM(E7:E58)</f>
        <v>34825</v>
      </c>
      <c r="F59" s="502"/>
      <c r="G59" s="504">
        <f t="shared" ref="G59:H59" si="9">SUM(G7:G58)</f>
        <v>-1455</v>
      </c>
      <c r="H59" s="504">
        <f t="shared" si="9"/>
        <v>-3672</v>
      </c>
      <c r="I59" s="504"/>
      <c r="J59" s="504">
        <v>35855</v>
      </c>
      <c r="K59" s="504">
        <f t="shared" ref="K59" si="10">SUM(K7:K58)</f>
        <v>35415</v>
      </c>
      <c r="L59" s="502"/>
      <c r="M59" s="390">
        <f t="shared" si="2"/>
        <v>-440</v>
      </c>
      <c r="N59" s="504">
        <f t="shared" ref="N59" si="11">SUM(N7:N58)</f>
        <v>590</v>
      </c>
    </row>
    <row r="60" spans="1:25" s="503" customFormat="1" ht="12.75" customHeight="1" x14ac:dyDescent="0.2">
      <c r="A60" s="501" t="s">
        <v>329</v>
      </c>
      <c r="B60" s="505">
        <f t="shared" ref="B60" si="12">B62-B59</f>
        <v>9061</v>
      </c>
      <c r="C60" s="502"/>
      <c r="D60" s="505">
        <v>9577</v>
      </c>
      <c r="E60" s="505">
        <f t="shared" ref="E60:N60" si="13">E62-E59</f>
        <v>9893</v>
      </c>
      <c r="F60" s="505"/>
      <c r="G60" s="505">
        <f t="shared" si="13"/>
        <v>316</v>
      </c>
      <c r="H60" s="505">
        <f t="shared" si="13"/>
        <v>832</v>
      </c>
      <c r="I60" s="505"/>
      <c r="J60" s="505">
        <v>10440</v>
      </c>
      <c r="K60" s="505">
        <f t="shared" si="13"/>
        <v>10784</v>
      </c>
      <c r="L60" s="505"/>
      <c r="M60" s="390">
        <f t="shared" si="2"/>
        <v>344</v>
      </c>
      <c r="N60" s="505">
        <f t="shared" si="13"/>
        <v>891</v>
      </c>
    </row>
    <row r="61" spans="1:25" s="503" customFormat="1" ht="12.75" customHeight="1" x14ac:dyDescent="0.2">
      <c r="A61" s="506"/>
      <c r="B61" s="502"/>
      <c r="C61" s="502"/>
      <c r="D61" s="502"/>
      <c r="E61" s="502"/>
      <c r="F61" s="502"/>
      <c r="G61" s="484"/>
      <c r="H61" s="484"/>
      <c r="I61" s="502"/>
      <c r="J61" s="488"/>
      <c r="K61" s="488"/>
      <c r="L61" s="502"/>
      <c r="M61" s="484"/>
      <c r="N61" s="484"/>
      <c r="V61" s="507"/>
      <c r="X61" s="508"/>
      <c r="Y61" s="508"/>
    </row>
    <row r="62" spans="1:25" s="513" customFormat="1" ht="12.75" customHeight="1" x14ac:dyDescent="0.2">
      <c r="A62" s="509" t="s">
        <v>315</v>
      </c>
      <c r="B62" s="510">
        <v>47558</v>
      </c>
      <c r="C62" s="510"/>
      <c r="D62" s="510">
        <v>45857</v>
      </c>
      <c r="E62" s="510">
        <v>44718</v>
      </c>
      <c r="F62" s="510"/>
      <c r="G62" s="511">
        <f>E62-D62</f>
        <v>-1139</v>
      </c>
      <c r="H62" s="511">
        <f>E62-B62</f>
        <v>-2840</v>
      </c>
      <c r="I62" s="510"/>
      <c r="J62" s="512">
        <v>46295</v>
      </c>
      <c r="K62" s="512">
        <v>46199</v>
      </c>
      <c r="L62" s="510"/>
      <c r="M62" s="529">
        <f t="shared" si="2"/>
        <v>-96</v>
      </c>
      <c r="N62" s="511">
        <f>K62-E62</f>
        <v>1481</v>
      </c>
      <c r="V62" s="514"/>
      <c r="X62" s="515"/>
      <c r="Y62" s="515"/>
    </row>
    <row r="63" spans="1:25" ht="15.75" customHeight="1" x14ac:dyDescent="0.2">
      <c r="A63" s="442" t="s">
        <v>328</v>
      </c>
      <c r="B63" s="413"/>
      <c r="C63" s="385"/>
      <c r="D63" s="413"/>
      <c r="E63" s="413"/>
      <c r="F63" s="413"/>
      <c r="G63" s="413"/>
      <c r="H63" s="413"/>
      <c r="I63" s="413"/>
      <c r="J63" s="396"/>
      <c r="K63" s="396"/>
      <c r="L63" s="413"/>
      <c r="M63" s="413"/>
      <c r="N63" s="413"/>
      <c r="V63" s="235"/>
      <c r="X63" s="251"/>
      <c r="Y63" s="251"/>
    </row>
    <row r="64" spans="1:25" ht="12" customHeight="1" x14ac:dyDescent="0.2">
      <c r="A64" s="419" t="s">
        <v>390</v>
      </c>
      <c r="B64" s="413"/>
      <c r="C64" s="385"/>
      <c r="D64" s="413"/>
      <c r="E64" s="413"/>
      <c r="F64" s="413"/>
      <c r="G64" s="413"/>
      <c r="H64" s="413"/>
      <c r="I64" s="413"/>
      <c r="J64" s="396"/>
      <c r="K64" s="396"/>
      <c r="L64" s="413"/>
      <c r="M64" s="413"/>
      <c r="N64" s="413"/>
      <c r="V64" s="235"/>
      <c r="X64" s="251"/>
      <c r="Y64" s="251"/>
    </row>
    <row r="65" spans="1:28" ht="12" customHeight="1" x14ac:dyDescent="0.2">
      <c r="A65" s="234" t="s">
        <v>327</v>
      </c>
      <c r="B65" s="413"/>
      <c r="C65" s="385"/>
      <c r="D65" s="413"/>
      <c r="E65" s="413"/>
      <c r="F65" s="413"/>
      <c r="G65" s="413"/>
      <c r="H65" s="413"/>
      <c r="I65" s="413"/>
      <c r="J65" s="396"/>
      <c r="K65" s="396"/>
      <c r="L65" s="413"/>
      <c r="M65" s="413"/>
      <c r="N65" s="413"/>
      <c r="V65" s="235"/>
      <c r="X65" s="251"/>
      <c r="Y65" s="251"/>
    </row>
    <row r="66" spans="1:28" ht="12" customHeight="1" x14ac:dyDescent="0.2">
      <c r="A66" s="416" t="s">
        <v>418</v>
      </c>
      <c r="B66" s="413"/>
      <c r="C66" s="385"/>
      <c r="D66" s="413"/>
      <c r="E66" s="413"/>
      <c r="F66" s="413"/>
      <c r="G66" s="413"/>
      <c r="H66" s="413"/>
      <c r="I66" s="413"/>
      <c r="J66" s="396"/>
      <c r="K66" s="396"/>
      <c r="L66" s="413"/>
      <c r="M66" s="413"/>
      <c r="N66" s="413"/>
      <c r="V66" s="235"/>
      <c r="X66" s="251"/>
      <c r="Y66" s="251"/>
    </row>
    <row r="67" spans="1:28" ht="11.1" customHeight="1" x14ac:dyDescent="0.2">
      <c r="B67" s="385"/>
      <c r="C67" s="385"/>
      <c r="D67" s="385"/>
      <c r="E67" s="385"/>
      <c r="F67" s="385"/>
      <c r="G67" s="385"/>
      <c r="H67" s="385"/>
      <c r="I67" s="385"/>
      <c r="J67" s="396"/>
      <c r="K67" s="396"/>
      <c r="L67" s="385"/>
      <c r="M67" s="385"/>
      <c r="N67" s="385"/>
      <c r="V67" s="235"/>
      <c r="X67" s="251"/>
      <c r="Y67" s="251"/>
    </row>
    <row r="68" spans="1:28" ht="10.5" customHeight="1" x14ac:dyDescent="0.2">
      <c r="A68" s="416"/>
      <c r="B68" s="416"/>
      <c r="C68" s="385"/>
      <c r="D68" s="416"/>
      <c r="E68" s="416"/>
      <c r="F68" s="385"/>
      <c r="G68" s="385"/>
      <c r="H68" s="385"/>
      <c r="I68" s="385"/>
      <c r="J68" s="441"/>
      <c r="K68" s="441"/>
      <c r="L68" s="385"/>
      <c r="M68" s="385"/>
      <c r="N68" s="385"/>
      <c r="V68" s="235"/>
      <c r="X68" s="251"/>
      <c r="Y68" s="251"/>
    </row>
    <row r="69" spans="1:28" x14ac:dyDescent="0.2">
      <c r="A69" s="413"/>
      <c r="B69" s="385"/>
      <c r="C69" s="385"/>
      <c r="D69" s="385"/>
      <c r="E69" s="385"/>
      <c r="F69" s="385"/>
      <c r="G69" s="413"/>
      <c r="H69" s="385"/>
      <c r="I69" s="413"/>
      <c r="J69" s="396"/>
      <c r="K69" s="396"/>
      <c r="L69" s="385"/>
      <c r="M69" s="413"/>
      <c r="N69" s="385"/>
      <c r="V69" s="235"/>
      <c r="X69" s="251"/>
      <c r="Y69" s="251"/>
    </row>
    <row r="70" spans="1:28" x14ac:dyDescent="0.2">
      <c r="A70" s="381"/>
      <c r="G70" s="381"/>
      <c r="H70" s="381"/>
      <c r="I70" s="381"/>
      <c r="M70" s="381"/>
      <c r="N70" s="381"/>
      <c r="V70" s="235"/>
      <c r="X70" s="251"/>
      <c r="Y70" s="251"/>
    </row>
    <row r="71" spans="1:28" x14ac:dyDescent="0.2">
      <c r="H71" s="381"/>
      <c r="N71" s="381"/>
      <c r="V71" s="235"/>
      <c r="X71" s="251"/>
      <c r="Y71" s="251"/>
    </row>
    <row r="72" spans="1:28" x14ac:dyDescent="0.2">
      <c r="B72" s="381"/>
      <c r="D72" s="381"/>
      <c r="E72" s="381"/>
      <c r="H72" s="381"/>
      <c r="N72" s="381"/>
      <c r="V72" s="235"/>
      <c r="X72" s="251"/>
      <c r="Y72" s="251"/>
    </row>
    <row r="73" spans="1:28" x14ac:dyDescent="0.2">
      <c r="H73" s="381"/>
      <c r="N73" s="381"/>
      <c r="V73" s="235"/>
      <c r="X73" s="251"/>
      <c r="Y73" s="251"/>
    </row>
    <row r="74" spans="1:28" x14ac:dyDescent="0.2">
      <c r="V74" s="235"/>
      <c r="X74" s="251"/>
      <c r="Y74" s="251"/>
    </row>
    <row r="75" spans="1:28" x14ac:dyDescent="0.2">
      <c r="V75" s="235"/>
      <c r="X75" s="251"/>
      <c r="Y75" s="251"/>
    </row>
    <row r="77" spans="1:28" x14ac:dyDescent="0.2">
      <c r="V77" s="235"/>
      <c r="X77" s="251"/>
      <c r="Y77" s="251"/>
    </row>
    <row r="78" spans="1:28" x14ac:dyDescent="0.2">
      <c r="V78" s="264"/>
      <c r="X78" s="264"/>
      <c r="Y78" s="264"/>
    </row>
    <row r="79" spans="1:28" ht="11.1" customHeight="1" x14ac:dyDescent="0.2">
      <c r="V79" s="264"/>
      <c r="X79" s="264"/>
      <c r="Y79" s="264"/>
      <c r="Z79" s="264"/>
      <c r="AA79" s="264"/>
      <c r="AB79" s="264"/>
    </row>
    <row r="80" spans="1:28" ht="11.1" customHeight="1" x14ac:dyDescent="0.2">
      <c r="V80" s="235"/>
    </row>
    <row r="81" spans="2:22" ht="11.1" customHeight="1" x14ac:dyDescent="0.2"/>
    <row r="82" spans="2:22" ht="11.1" customHeight="1" x14ac:dyDescent="0.2">
      <c r="V82" s="235"/>
    </row>
    <row r="83" spans="2:22" x14ac:dyDescent="0.2">
      <c r="V83" s="235"/>
    </row>
    <row r="84" spans="2:22" x14ac:dyDescent="0.2">
      <c r="V84" s="235"/>
    </row>
    <row r="85" spans="2:22" x14ac:dyDescent="0.2">
      <c r="V85" s="235"/>
    </row>
    <row r="87" spans="2:22" x14ac:dyDescent="0.2">
      <c r="V87" s="235"/>
    </row>
    <row r="88" spans="2:22" x14ac:dyDescent="0.2">
      <c r="B88" s="279"/>
      <c r="D88" s="279"/>
      <c r="E88" s="279"/>
      <c r="F88" s="279"/>
      <c r="G88" s="279"/>
      <c r="H88" s="279"/>
      <c r="I88" s="279"/>
      <c r="J88" s="439"/>
      <c r="K88" s="439"/>
      <c r="L88" s="279"/>
      <c r="M88" s="279"/>
      <c r="N88" s="279"/>
    </row>
    <row r="89" spans="2:22" x14ac:dyDescent="0.2">
      <c r="B89" s="279"/>
      <c r="D89" s="279"/>
      <c r="E89" s="279"/>
      <c r="F89" s="279"/>
      <c r="G89" s="279"/>
      <c r="H89" s="279"/>
      <c r="I89" s="279"/>
      <c r="J89" s="439"/>
      <c r="K89" s="439"/>
      <c r="L89" s="279"/>
      <c r="M89" s="279"/>
      <c r="N89" s="279"/>
    </row>
    <row r="90" spans="2:22" x14ac:dyDescent="0.2">
      <c r="B90" s="279"/>
      <c r="D90" s="279"/>
      <c r="E90" s="279"/>
      <c r="F90" s="279"/>
      <c r="G90" s="279"/>
      <c r="H90" s="279"/>
      <c r="I90" s="279"/>
      <c r="J90" s="439"/>
      <c r="K90" s="439"/>
      <c r="L90" s="279"/>
      <c r="M90" s="279"/>
      <c r="N90" s="279"/>
    </row>
    <row r="91" spans="2:22" x14ac:dyDescent="0.2">
      <c r="B91" s="279"/>
      <c r="D91" s="279"/>
      <c r="E91" s="279"/>
      <c r="F91" s="279"/>
      <c r="G91" s="279"/>
      <c r="H91" s="279"/>
      <c r="I91" s="279"/>
      <c r="J91" s="439"/>
      <c r="K91" s="439"/>
      <c r="L91" s="279"/>
      <c r="M91" s="279"/>
      <c r="N91" s="279"/>
    </row>
    <row r="94" spans="2:22" x14ac:dyDescent="0.2">
      <c r="C94" s="279"/>
    </row>
    <row r="95" spans="2:22" x14ac:dyDescent="0.2">
      <c r="B95" s="279"/>
      <c r="C95" s="279"/>
      <c r="D95" s="279"/>
      <c r="E95" s="279"/>
      <c r="F95" s="279"/>
      <c r="G95" s="279"/>
      <c r="H95" s="279"/>
      <c r="I95" s="279"/>
      <c r="J95" s="439"/>
      <c r="K95" s="439"/>
      <c r="L95" s="279"/>
      <c r="M95" s="279"/>
      <c r="N95" s="279"/>
    </row>
    <row r="96" spans="2:22" x14ac:dyDescent="0.2">
      <c r="B96" s="279"/>
      <c r="C96" s="279"/>
      <c r="D96" s="279"/>
      <c r="E96" s="279"/>
      <c r="F96" s="279"/>
      <c r="G96" s="279"/>
      <c r="H96" s="279"/>
      <c r="I96" s="279"/>
      <c r="J96" s="439"/>
      <c r="K96" s="439"/>
      <c r="L96" s="279"/>
      <c r="M96" s="279"/>
      <c r="N96" s="279"/>
    </row>
    <row r="97" spans="1:21" x14ac:dyDescent="0.2">
      <c r="C97" s="279"/>
      <c r="O97" s="277"/>
      <c r="P97" s="277"/>
      <c r="Q97" s="277"/>
      <c r="R97" s="277"/>
      <c r="S97" s="277"/>
      <c r="T97" s="277"/>
      <c r="U97" s="277"/>
    </row>
    <row r="98" spans="1:21" x14ac:dyDescent="0.2">
      <c r="B98" s="279"/>
      <c r="C98" s="279"/>
      <c r="D98" s="279"/>
      <c r="E98" s="279"/>
      <c r="F98" s="279"/>
      <c r="G98" s="279"/>
      <c r="H98" s="279"/>
      <c r="I98" s="279"/>
      <c r="J98" s="439"/>
      <c r="K98" s="439"/>
      <c r="L98" s="279"/>
      <c r="M98" s="279"/>
      <c r="N98" s="279"/>
      <c r="O98" s="277"/>
      <c r="P98" s="277"/>
      <c r="Q98" s="277"/>
      <c r="R98" s="277"/>
      <c r="S98" s="277"/>
      <c r="T98" s="277"/>
      <c r="U98" s="277"/>
    </row>
    <row r="99" spans="1:21" x14ac:dyDescent="0.2">
      <c r="B99" s="279"/>
      <c r="C99" s="279"/>
      <c r="D99" s="279"/>
      <c r="E99" s="279"/>
      <c r="F99" s="279"/>
      <c r="G99" s="279"/>
      <c r="H99" s="279"/>
      <c r="I99" s="279"/>
      <c r="J99" s="439"/>
      <c r="K99" s="439"/>
      <c r="L99" s="279"/>
      <c r="M99" s="279"/>
      <c r="N99" s="279"/>
    </row>
    <row r="100" spans="1:21" x14ac:dyDescent="0.2">
      <c r="B100" s="279"/>
      <c r="D100" s="279"/>
      <c r="E100" s="279"/>
      <c r="F100" s="279"/>
      <c r="G100" s="279"/>
      <c r="H100" s="279"/>
      <c r="I100" s="279"/>
      <c r="J100" s="439"/>
      <c r="K100" s="439"/>
      <c r="L100" s="279"/>
      <c r="M100" s="279"/>
      <c r="N100" s="279"/>
    </row>
    <row r="101" spans="1:21" x14ac:dyDescent="0.2">
      <c r="B101" s="279"/>
      <c r="C101" s="251"/>
      <c r="D101" s="279"/>
      <c r="E101" s="279"/>
      <c r="F101" s="279"/>
      <c r="G101" s="279"/>
      <c r="H101" s="279"/>
      <c r="I101" s="279"/>
      <c r="J101" s="439"/>
      <c r="K101" s="439"/>
      <c r="L101" s="279"/>
      <c r="M101" s="279"/>
      <c r="N101" s="279"/>
    </row>
    <row r="102" spans="1:21" x14ac:dyDescent="0.2">
      <c r="A102" s="251"/>
      <c r="B102" s="251"/>
      <c r="C102" s="279"/>
      <c r="D102" s="251"/>
      <c r="E102" s="251"/>
      <c r="F102" s="251"/>
      <c r="G102" s="251"/>
      <c r="H102" s="251"/>
      <c r="I102" s="251"/>
      <c r="J102" s="440"/>
      <c r="K102" s="440"/>
      <c r="L102" s="251"/>
      <c r="M102" s="251"/>
      <c r="N102" s="251"/>
    </row>
    <row r="103" spans="1:21" x14ac:dyDescent="0.2">
      <c r="A103" s="251"/>
      <c r="B103" s="251"/>
      <c r="D103" s="251"/>
      <c r="E103" s="251"/>
      <c r="F103" s="251"/>
      <c r="G103" s="251"/>
      <c r="H103" s="279"/>
      <c r="I103" s="251"/>
      <c r="J103" s="440"/>
      <c r="K103" s="440"/>
      <c r="L103" s="251"/>
      <c r="M103" s="251"/>
      <c r="N103" s="279"/>
    </row>
    <row r="104" spans="1:21" x14ac:dyDescent="0.2">
      <c r="A104" s="251"/>
      <c r="G104" s="277"/>
      <c r="H104" s="279"/>
      <c r="I104" s="277"/>
      <c r="M104" s="277"/>
      <c r="N104" s="279"/>
    </row>
    <row r="105" spans="1:21" x14ac:dyDescent="0.2">
      <c r="B105" s="279"/>
      <c r="D105" s="279"/>
      <c r="E105" s="279"/>
      <c r="F105" s="279"/>
      <c r="G105" s="279"/>
      <c r="H105" s="279"/>
      <c r="I105" s="279"/>
      <c r="J105" s="439"/>
      <c r="K105" s="439"/>
      <c r="L105" s="279"/>
      <c r="M105" s="279"/>
      <c r="N105" s="279"/>
    </row>
    <row r="106" spans="1:21" x14ac:dyDescent="0.2">
      <c r="B106" s="279"/>
      <c r="D106" s="279"/>
      <c r="E106" s="279"/>
      <c r="F106" s="279"/>
      <c r="G106" s="279"/>
      <c r="H106" s="279"/>
      <c r="I106" s="279"/>
      <c r="J106" s="439"/>
      <c r="K106" s="439"/>
      <c r="L106" s="279"/>
      <c r="M106" s="279"/>
      <c r="N106" s="279"/>
    </row>
    <row r="107" spans="1:21" x14ac:dyDescent="0.2">
      <c r="B107" s="279"/>
      <c r="D107" s="279"/>
      <c r="E107" s="279"/>
      <c r="F107" s="279"/>
      <c r="G107" s="279"/>
      <c r="H107" s="279"/>
      <c r="I107" s="279"/>
      <c r="J107" s="439"/>
      <c r="K107" s="439"/>
      <c r="L107" s="279"/>
      <c r="M107" s="279"/>
      <c r="N107" s="279"/>
    </row>
    <row r="108" spans="1:21" x14ac:dyDescent="0.2">
      <c r="B108" s="279"/>
      <c r="D108" s="279"/>
      <c r="E108" s="279"/>
      <c r="F108" s="279"/>
      <c r="G108" s="279"/>
      <c r="H108" s="279"/>
      <c r="I108" s="279"/>
      <c r="J108" s="439"/>
      <c r="K108" s="439"/>
      <c r="L108" s="279"/>
      <c r="M108" s="279"/>
      <c r="N108" s="279"/>
    </row>
    <row r="109" spans="1:21" x14ac:dyDescent="0.2">
      <c r="B109" s="279"/>
      <c r="D109" s="279"/>
      <c r="E109" s="279"/>
      <c r="F109" s="279"/>
      <c r="G109" s="279"/>
      <c r="H109" s="279"/>
      <c r="I109" s="279"/>
      <c r="J109" s="439"/>
      <c r="K109" s="439"/>
      <c r="L109" s="279"/>
      <c r="M109" s="279"/>
      <c r="N109" s="279"/>
    </row>
    <row r="110" spans="1:21" x14ac:dyDescent="0.2">
      <c r="B110" s="279"/>
      <c r="D110" s="279"/>
      <c r="E110" s="279"/>
      <c r="F110" s="279"/>
      <c r="G110" s="279"/>
      <c r="H110" s="279"/>
      <c r="I110" s="279"/>
      <c r="J110" s="439"/>
      <c r="K110" s="439"/>
      <c r="L110" s="279"/>
      <c r="M110" s="279"/>
      <c r="N110" s="279"/>
    </row>
    <row r="111" spans="1:21" x14ac:dyDescent="0.2">
      <c r="B111" s="279"/>
      <c r="D111" s="279"/>
      <c r="E111" s="279"/>
      <c r="F111" s="279"/>
      <c r="G111" s="279"/>
      <c r="H111" s="279"/>
      <c r="I111" s="279"/>
      <c r="J111" s="439"/>
      <c r="K111" s="439"/>
      <c r="L111" s="279"/>
      <c r="M111" s="279"/>
      <c r="N111" s="279"/>
    </row>
    <row r="112" spans="1:21" x14ac:dyDescent="0.2">
      <c r="B112" s="279"/>
      <c r="D112" s="279"/>
      <c r="E112" s="279"/>
      <c r="F112" s="279"/>
      <c r="G112" s="279"/>
      <c r="H112" s="279"/>
      <c r="I112" s="279"/>
      <c r="J112" s="439"/>
      <c r="K112" s="439"/>
      <c r="L112" s="279"/>
      <c r="M112" s="279"/>
      <c r="N112" s="279"/>
    </row>
    <row r="113" spans="2:14" x14ac:dyDescent="0.2">
      <c r="B113" s="279"/>
      <c r="D113" s="279"/>
      <c r="E113" s="279"/>
      <c r="F113" s="279"/>
      <c r="G113" s="279"/>
      <c r="H113" s="279"/>
      <c r="I113" s="279"/>
      <c r="J113" s="439"/>
      <c r="K113" s="439"/>
      <c r="L113" s="279"/>
      <c r="M113" s="279"/>
      <c r="N113" s="279"/>
    </row>
    <row r="114" spans="2:14" x14ac:dyDescent="0.2">
      <c r="B114" s="279"/>
      <c r="D114" s="279"/>
      <c r="E114" s="279"/>
      <c r="F114" s="279"/>
      <c r="G114" s="279"/>
      <c r="H114" s="279"/>
      <c r="I114" s="279"/>
      <c r="J114" s="439"/>
      <c r="K114" s="439"/>
      <c r="L114" s="279"/>
      <c r="M114" s="279"/>
      <c r="N114" s="279"/>
    </row>
    <row r="115" spans="2:14" x14ac:dyDescent="0.2">
      <c r="B115" s="279"/>
      <c r="D115" s="279"/>
      <c r="E115" s="279"/>
      <c r="F115" s="279"/>
      <c r="G115" s="279"/>
      <c r="H115" s="279"/>
      <c r="I115" s="279"/>
      <c r="J115" s="439"/>
      <c r="K115" s="439"/>
      <c r="L115" s="279"/>
      <c r="M115" s="279"/>
      <c r="N115" s="279"/>
    </row>
    <row r="116" spans="2:14" x14ac:dyDescent="0.2">
      <c r="B116" s="279"/>
      <c r="D116" s="279"/>
      <c r="E116" s="279"/>
      <c r="F116" s="279"/>
      <c r="G116" s="279"/>
      <c r="H116" s="279"/>
      <c r="I116" s="279"/>
      <c r="J116" s="439"/>
      <c r="K116" s="439"/>
      <c r="L116" s="279"/>
      <c r="M116" s="279"/>
      <c r="N116" s="279"/>
    </row>
    <row r="117" spans="2:14" x14ac:dyDescent="0.2">
      <c r="B117" s="279"/>
      <c r="D117" s="279"/>
      <c r="E117" s="279"/>
      <c r="F117" s="279"/>
      <c r="G117" s="279"/>
      <c r="H117" s="279"/>
      <c r="I117" s="279"/>
      <c r="J117" s="439"/>
      <c r="K117" s="439"/>
      <c r="L117" s="279"/>
      <c r="M117" s="279"/>
      <c r="N117" s="279"/>
    </row>
    <row r="118" spans="2:14" x14ac:dyDescent="0.2">
      <c r="B118" s="279"/>
      <c r="D118" s="279"/>
      <c r="E118" s="279"/>
      <c r="F118" s="279"/>
      <c r="G118" s="279"/>
      <c r="H118" s="279"/>
      <c r="I118" s="279"/>
      <c r="J118" s="439"/>
      <c r="K118" s="439"/>
      <c r="L118" s="279"/>
      <c r="M118" s="279"/>
      <c r="N118" s="279"/>
    </row>
    <row r="119" spans="2:14" x14ac:dyDescent="0.2">
      <c r="B119" s="279"/>
      <c r="D119" s="279"/>
      <c r="E119" s="279"/>
      <c r="F119" s="279"/>
      <c r="G119" s="279"/>
      <c r="H119" s="279"/>
      <c r="I119" s="279"/>
      <c r="J119" s="439"/>
      <c r="K119" s="439"/>
      <c r="L119" s="279"/>
      <c r="M119" s="279"/>
      <c r="N119" s="279"/>
    </row>
    <row r="120" spans="2:14" x14ac:dyDescent="0.2">
      <c r="H120" s="279"/>
      <c r="N120" s="279"/>
    </row>
    <row r="121" spans="2:14" x14ac:dyDescent="0.2">
      <c r="H121" s="279"/>
      <c r="N121" s="279"/>
    </row>
    <row r="122" spans="2:14" x14ac:dyDescent="0.2">
      <c r="H122" s="279"/>
      <c r="N122" s="279"/>
    </row>
    <row r="123" spans="2:14" x14ac:dyDescent="0.2">
      <c r="H123" s="279"/>
      <c r="N123" s="279"/>
    </row>
    <row r="124" spans="2:14" x14ac:dyDescent="0.2">
      <c r="H124" s="279"/>
      <c r="N124" s="279"/>
    </row>
    <row r="125" spans="2:14" x14ac:dyDescent="0.2">
      <c r="H125" s="279"/>
      <c r="N125" s="279"/>
    </row>
    <row r="126" spans="2:14" x14ac:dyDescent="0.2">
      <c r="H126" s="279"/>
      <c r="N126" s="279"/>
    </row>
    <row r="127" spans="2:14" x14ac:dyDescent="0.2">
      <c r="H127" s="279"/>
      <c r="N127" s="279"/>
    </row>
    <row r="128" spans="2:14" x14ac:dyDescent="0.2">
      <c r="H128" s="279"/>
      <c r="N128" s="279"/>
    </row>
    <row r="129" spans="8:14" x14ac:dyDescent="0.2">
      <c r="H129" s="279"/>
      <c r="N129" s="279"/>
    </row>
    <row r="130" spans="8:14" x14ac:dyDescent="0.2">
      <c r="H130" s="279"/>
      <c r="N130" s="279"/>
    </row>
    <row r="131" spans="8:14" x14ac:dyDescent="0.2">
      <c r="H131" s="279"/>
      <c r="N131" s="279"/>
    </row>
    <row r="132" spans="8:14" x14ac:dyDescent="0.2">
      <c r="H132" s="279"/>
      <c r="N132" s="279"/>
    </row>
    <row r="133" spans="8:14" x14ac:dyDescent="0.2">
      <c r="H133" s="279"/>
      <c r="N133" s="279"/>
    </row>
    <row r="134" spans="8:14" x14ac:dyDescent="0.2">
      <c r="H134" s="279"/>
      <c r="N134" s="279"/>
    </row>
    <row r="135" spans="8:14" x14ac:dyDescent="0.2">
      <c r="H135" s="279"/>
      <c r="N135" s="279"/>
    </row>
    <row r="136" spans="8:14" x14ac:dyDescent="0.2">
      <c r="H136" s="279"/>
      <c r="N136" s="279"/>
    </row>
    <row r="147" spans="2:21" x14ac:dyDescent="0.2">
      <c r="C147" s="279"/>
    </row>
    <row r="148" spans="2:21" x14ac:dyDescent="0.2">
      <c r="B148" s="279"/>
      <c r="D148" s="279"/>
      <c r="E148" s="279"/>
      <c r="F148" s="279"/>
      <c r="G148" s="279"/>
      <c r="H148" s="279"/>
      <c r="I148" s="279"/>
      <c r="J148" s="439"/>
      <c r="K148" s="439"/>
      <c r="L148" s="279"/>
      <c r="M148" s="279"/>
      <c r="N148" s="279"/>
    </row>
    <row r="151" spans="2:21" x14ac:dyDescent="0.2">
      <c r="C151" s="279"/>
    </row>
    <row r="152" spans="2:21" x14ac:dyDescent="0.2">
      <c r="B152" s="279"/>
      <c r="C152" s="279"/>
      <c r="D152" s="279"/>
      <c r="E152" s="279"/>
      <c r="F152" s="279"/>
      <c r="G152" s="279"/>
      <c r="H152" s="279"/>
      <c r="I152" s="279"/>
      <c r="J152" s="439"/>
      <c r="K152" s="439"/>
      <c r="L152" s="279"/>
      <c r="M152" s="279"/>
      <c r="N152" s="279"/>
    </row>
    <row r="153" spans="2:21" x14ac:dyDescent="0.2">
      <c r="B153" s="279"/>
      <c r="C153" s="279"/>
      <c r="D153" s="279"/>
      <c r="E153" s="279"/>
      <c r="F153" s="279"/>
      <c r="G153" s="279"/>
      <c r="H153" s="279"/>
      <c r="I153" s="279"/>
      <c r="J153" s="439"/>
      <c r="K153" s="439"/>
      <c r="L153" s="279"/>
      <c r="M153" s="279"/>
      <c r="N153" s="279"/>
      <c r="O153" s="277"/>
      <c r="P153" s="277"/>
      <c r="Q153" s="277"/>
      <c r="R153" s="277"/>
      <c r="S153" s="277"/>
      <c r="T153" s="277"/>
      <c r="U153" s="277"/>
    </row>
    <row r="154" spans="2:21" x14ac:dyDescent="0.2">
      <c r="B154" s="279"/>
      <c r="C154" s="279"/>
      <c r="D154" s="279"/>
      <c r="E154" s="279"/>
      <c r="F154" s="279"/>
      <c r="G154" s="279"/>
      <c r="H154" s="279"/>
      <c r="I154" s="279"/>
      <c r="J154" s="439"/>
      <c r="K154" s="439"/>
      <c r="L154" s="279"/>
      <c r="M154" s="279"/>
      <c r="N154" s="279"/>
    </row>
    <row r="155" spans="2:21" x14ac:dyDescent="0.2">
      <c r="B155" s="279"/>
      <c r="D155" s="279"/>
      <c r="E155" s="279"/>
      <c r="F155" s="279"/>
      <c r="G155" s="279"/>
      <c r="H155" s="279"/>
      <c r="I155" s="279"/>
      <c r="J155" s="439"/>
      <c r="K155" s="439"/>
      <c r="L155" s="279"/>
      <c r="M155" s="279"/>
      <c r="N155" s="279"/>
    </row>
    <row r="156" spans="2:21" x14ac:dyDescent="0.2">
      <c r="C156" s="279"/>
    </row>
    <row r="157" spans="2:21" x14ac:dyDescent="0.2">
      <c r="B157" s="279"/>
      <c r="D157" s="279"/>
      <c r="E157" s="279"/>
      <c r="F157" s="279"/>
      <c r="G157" s="279"/>
      <c r="H157" s="279"/>
      <c r="I157" s="279"/>
      <c r="J157" s="439"/>
      <c r="K157" s="439"/>
      <c r="L157" s="279"/>
      <c r="M157" s="279"/>
      <c r="N157" s="279"/>
    </row>
  </sheetData>
  <hyperlinks>
    <hyperlink ref="D60:E60" r:id="rId1" display="=c57-@sum(c8:c53)"/>
    <hyperlink ref="D60" r:id="rId2" display="=c57-@sum(c8:c53)"/>
    <hyperlink ref="B60" r:id="rId3" display="=c57-@sum(c8:c53)"/>
  </hyperlinks>
  <printOptions horizontalCentered="1"/>
  <pageMargins left="0.5" right="0.5" top="0.75" bottom="0.75" header="0.18" footer="0.5"/>
  <pageSetup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66" transitionEvaluation="1" transitionEntry="1">
    <pageSetUpPr fitToPage="1"/>
  </sheetPr>
  <dimension ref="A1:M234"/>
  <sheetViews>
    <sheetView showGridLines="0" zoomScale="136" zoomScaleNormal="136" workbookViewId="0">
      <pane xSplit="1" ySplit="3" topLeftCell="B66" activePane="bottomRight" state="frozen"/>
      <selection pane="topRight" activeCell="B1" sqref="B1"/>
      <selection pane="bottomLeft" activeCell="A4" sqref="A4"/>
      <selection pane="bottomRight" activeCell="G94" sqref="G94"/>
    </sheetView>
  </sheetViews>
  <sheetFormatPr defaultColWidth="9.625" defaultRowHeight="12" x14ac:dyDescent="0.2"/>
  <cols>
    <col min="1" max="1" width="22.125" style="40" customWidth="1"/>
    <col min="2" max="2" width="12.125" style="43" customWidth="1"/>
    <col min="3" max="3" width="12" style="43" customWidth="1"/>
    <col min="4" max="4" width="12.125" style="43" customWidth="1"/>
    <col min="5" max="5" width="12.5" style="43" customWidth="1"/>
    <col min="6" max="7" width="12.125" style="43" customWidth="1"/>
    <col min="8" max="9" width="9.625" style="40"/>
    <col min="10" max="10" width="2.625" style="40" customWidth="1"/>
    <col min="11" max="11" width="7.625" style="40" customWidth="1"/>
    <col min="12" max="256" width="9.625" style="40"/>
    <col min="257" max="257" width="20.5" style="40" customWidth="1"/>
    <col min="258" max="258" width="10.75" style="40" customWidth="1"/>
    <col min="259" max="263" width="11.375" style="40" customWidth="1"/>
    <col min="264" max="265" width="9.625" style="40"/>
    <col min="266" max="266" width="2.625" style="40" customWidth="1"/>
    <col min="267" max="267" width="7.625" style="40" customWidth="1"/>
    <col min="268" max="512" width="9.625" style="40"/>
    <col min="513" max="513" width="20.5" style="40" customWidth="1"/>
    <col min="514" max="514" width="10.75" style="40" customWidth="1"/>
    <col min="515" max="519" width="11.375" style="40" customWidth="1"/>
    <col min="520" max="521" width="9.625" style="40"/>
    <col min="522" max="522" width="2.625" style="40" customWidth="1"/>
    <col min="523" max="523" width="7.625" style="40" customWidth="1"/>
    <col min="524" max="768" width="9.625" style="40"/>
    <col min="769" max="769" width="20.5" style="40" customWidth="1"/>
    <col min="770" max="770" width="10.75" style="40" customWidth="1"/>
    <col min="771" max="775" width="11.375" style="40" customWidth="1"/>
    <col min="776" max="777" width="9.625" style="40"/>
    <col min="778" max="778" width="2.625" style="40" customWidth="1"/>
    <col min="779" max="779" width="7.625" style="40" customWidth="1"/>
    <col min="780" max="1024" width="9.625" style="40"/>
    <col min="1025" max="1025" width="20.5" style="40" customWidth="1"/>
    <col min="1026" max="1026" width="10.75" style="40" customWidth="1"/>
    <col min="1027" max="1031" width="11.375" style="40" customWidth="1"/>
    <col min="1032" max="1033" width="9.625" style="40"/>
    <col min="1034" max="1034" width="2.625" style="40" customWidth="1"/>
    <col min="1035" max="1035" width="7.625" style="40" customWidth="1"/>
    <col min="1036" max="1280" width="9.625" style="40"/>
    <col min="1281" max="1281" width="20.5" style="40" customWidth="1"/>
    <col min="1282" max="1282" width="10.75" style="40" customWidth="1"/>
    <col min="1283" max="1287" width="11.375" style="40" customWidth="1"/>
    <col min="1288" max="1289" width="9.625" style="40"/>
    <col min="1290" max="1290" width="2.625" style="40" customWidth="1"/>
    <col min="1291" max="1291" width="7.625" style="40" customWidth="1"/>
    <col min="1292" max="1536" width="9.625" style="40"/>
    <col min="1537" max="1537" width="20.5" style="40" customWidth="1"/>
    <col min="1538" max="1538" width="10.75" style="40" customWidth="1"/>
    <col min="1539" max="1543" width="11.375" style="40" customWidth="1"/>
    <col min="1544" max="1545" width="9.625" style="40"/>
    <col min="1546" max="1546" width="2.625" style="40" customWidth="1"/>
    <col min="1547" max="1547" width="7.625" style="40" customWidth="1"/>
    <col min="1548" max="1792" width="9.625" style="40"/>
    <col min="1793" max="1793" width="20.5" style="40" customWidth="1"/>
    <col min="1794" max="1794" width="10.75" style="40" customWidth="1"/>
    <col min="1795" max="1799" width="11.375" style="40" customWidth="1"/>
    <col min="1800" max="1801" width="9.625" style="40"/>
    <col min="1802" max="1802" width="2.625" style="40" customWidth="1"/>
    <col min="1803" max="1803" width="7.625" style="40" customWidth="1"/>
    <col min="1804" max="2048" width="9.625" style="40"/>
    <col min="2049" max="2049" width="20.5" style="40" customWidth="1"/>
    <col min="2050" max="2050" width="10.75" style="40" customWidth="1"/>
    <col min="2051" max="2055" width="11.375" style="40" customWidth="1"/>
    <col min="2056" max="2057" width="9.625" style="40"/>
    <col min="2058" max="2058" width="2.625" style="40" customWidth="1"/>
    <col min="2059" max="2059" width="7.625" style="40" customWidth="1"/>
    <col min="2060" max="2304" width="9.625" style="40"/>
    <col min="2305" max="2305" width="20.5" style="40" customWidth="1"/>
    <col min="2306" max="2306" width="10.75" style="40" customWidth="1"/>
    <col min="2307" max="2311" width="11.375" style="40" customWidth="1"/>
    <col min="2312" max="2313" width="9.625" style="40"/>
    <col min="2314" max="2314" width="2.625" style="40" customWidth="1"/>
    <col min="2315" max="2315" width="7.625" style="40" customWidth="1"/>
    <col min="2316" max="2560" width="9.625" style="40"/>
    <col min="2561" max="2561" width="20.5" style="40" customWidth="1"/>
    <col min="2562" max="2562" width="10.75" style="40" customWidth="1"/>
    <col min="2563" max="2567" width="11.375" style="40" customWidth="1"/>
    <col min="2568" max="2569" width="9.625" style="40"/>
    <col min="2570" max="2570" width="2.625" style="40" customWidth="1"/>
    <col min="2571" max="2571" width="7.625" style="40" customWidth="1"/>
    <col min="2572" max="2816" width="9.625" style="40"/>
    <col min="2817" max="2817" width="20.5" style="40" customWidth="1"/>
    <col min="2818" max="2818" width="10.75" style="40" customWidth="1"/>
    <col min="2819" max="2823" width="11.375" style="40" customWidth="1"/>
    <col min="2824" max="2825" width="9.625" style="40"/>
    <col min="2826" max="2826" width="2.625" style="40" customWidth="1"/>
    <col min="2827" max="2827" width="7.625" style="40" customWidth="1"/>
    <col min="2828" max="3072" width="9.625" style="40"/>
    <col min="3073" max="3073" width="20.5" style="40" customWidth="1"/>
    <col min="3074" max="3074" width="10.75" style="40" customWidth="1"/>
    <col min="3075" max="3079" width="11.375" style="40" customWidth="1"/>
    <col min="3080" max="3081" width="9.625" style="40"/>
    <col min="3082" max="3082" width="2.625" style="40" customWidth="1"/>
    <col min="3083" max="3083" width="7.625" style="40" customWidth="1"/>
    <col min="3084" max="3328" width="9.625" style="40"/>
    <col min="3329" max="3329" width="20.5" style="40" customWidth="1"/>
    <col min="3330" max="3330" width="10.75" style="40" customWidth="1"/>
    <col min="3331" max="3335" width="11.375" style="40" customWidth="1"/>
    <col min="3336" max="3337" width="9.625" style="40"/>
    <col min="3338" max="3338" width="2.625" style="40" customWidth="1"/>
    <col min="3339" max="3339" width="7.625" style="40" customWidth="1"/>
    <col min="3340" max="3584" width="9.625" style="40"/>
    <col min="3585" max="3585" width="20.5" style="40" customWidth="1"/>
    <col min="3586" max="3586" width="10.75" style="40" customWidth="1"/>
    <col min="3587" max="3591" width="11.375" style="40" customWidth="1"/>
    <col min="3592" max="3593" width="9.625" style="40"/>
    <col min="3594" max="3594" width="2.625" style="40" customWidth="1"/>
    <col min="3595" max="3595" width="7.625" style="40" customWidth="1"/>
    <col min="3596" max="3840" width="9.625" style="40"/>
    <col min="3841" max="3841" width="20.5" style="40" customWidth="1"/>
    <col min="3842" max="3842" width="10.75" style="40" customWidth="1"/>
    <col min="3843" max="3847" width="11.375" style="40" customWidth="1"/>
    <col min="3848" max="3849" width="9.625" style="40"/>
    <col min="3850" max="3850" width="2.625" style="40" customWidth="1"/>
    <col min="3851" max="3851" width="7.625" style="40" customWidth="1"/>
    <col min="3852" max="4096" width="9.625" style="40"/>
    <col min="4097" max="4097" width="20.5" style="40" customWidth="1"/>
    <col min="4098" max="4098" width="10.75" style="40" customWidth="1"/>
    <col min="4099" max="4103" width="11.375" style="40" customWidth="1"/>
    <col min="4104" max="4105" width="9.625" style="40"/>
    <col min="4106" max="4106" width="2.625" style="40" customWidth="1"/>
    <col min="4107" max="4107" width="7.625" style="40" customWidth="1"/>
    <col min="4108" max="4352" width="9.625" style="40"/>
    <col min="4353" max="4353" width="20.5" style="40" customWidth="1"/>
    <col min="4354" max="4354" width="10.75" style="40" customWidth="1"/>
    <col min="4355" max="4359" width="11.375" style="40" customWidth="1"/>
    <col min="4360" max="4361" width="9.625" style="40"/>
    <col min="4362" max="4362" width="2.625" style="40" customWidth="1"/>
    <col min="4363" max="4363" width="7.625" style="40" customWidth="1"/>
    <col min="4364" max="4608" width="9.625" style="40"/>
    <col min="4609" max="4609" width="20.5" style="40" customWidth="1"/>
    <col min="4610" max="4610" width="10.75" style="40" customWidth="1"/>
    <col min="4611" max="4615" width="11.375" style="40" customWidth="1"/>
    <col min="4616" max="4617" width="9.625" style="40"/>
    <col min="4618" max="4618" width="2.625" style="40" customWidth="1"/>
    <col min="4619" max="4619" width="7.625" style="40" customWidth="1"/>
    <col min="4620" max="4864" width="9.625" style="40"/>
    <col min="4865" max="4865" width="20.5" style="40" customWidth="1"/>
    <col min="4866" max="4866" width="10.75" style="40" customWidth="1"/>
    <col min="4867" max="4871" width="11.375" style="40" customWidth="1"/>
    <col min="4872" max="4873" width="9.625" style="40"/>
    <col min="4874" max="4874" width="2.625" style="40" customWidth="1"/>
    <col min="4875" max="4875" width="7.625" style="40" customWidth="1"/>
    <col min="4876" max="5120" width="9.625" style="40"/>
    <col min="5121" max="5121" width="20.5" style="40" customWidth="1"/>
    <col min="5122" max="5122" width="10.75" style="40" customWidth="1"/>
    <col min="5123" max="5127" width="11.375" style="40" customWidth="1"/>
    <col min="5128" max="5129" width="9.625" style="40"/>
    <col min="5130" max="5130" width="2.625" style="40" customWidth="1"/>
    <col min="5131" max="5131" width="7.625" style="40" customWidth="1"/>
    <col min="5132" max="5376" width="9.625" style="40"/>
    <col min="5377" max="5377" width="20.5" style="40" customWidth="1"/>
    <col min="5378" max="5378" width="10.75" style="40" customWidth="1"/>
    <col min="5379" max="5383" width="11.375" style="40" customWidth="1"/>
    <col min="5384" max="5385" width="9.625" style="40"/>
    <col min="5386" max="5386" width="2.625" style="40" customWidth="1"/>
    <col min="5387" max="5387" width="7.625" style="40" customWidth="1"/>
    <col min="5388" max="5632" width="9.625" style="40"/>
    <col min="5633" max="5633" width="20.5" style="40" customWidth="1"/>
    <col min="5634" max="5634" width="10.75" style="40" customWidth="1"/>
    <col min="5635" max="5639" width="11.375" style="40" customWidth="1"/>
    <col min="5640" max="5641" width="9.625" style="40"/>
    <col min="5642" max="5642" width="2.625" style="40" customWidth="1"/>
    <col min="5643" max="5643" width="7.625" style="40" customWidth="1"/>
    <col min="5644" max="5888" width="9.625" style="40"/>
    <col min="5889" max="5889" width="20.5" style="40" customWidth="1"/>
    <col min="5890" max="5890" width="10.75" style="40" customWidth="1"/>
    <col min="5891" max="5895" width="11.375" style="40" customWidth="1"/>
    <col min="5896" max="5897" width="9.625" style="40"/>
    <col min="5898" max="5898" width="2.625" style="40" customWidth="1"/>
    <col min="5899" max="5899" width="7.625" style="40" customWidth="1"/>
    <col min="5900" max="6144" width="9.625" style="40"/>
    <col min="6145" max="6145" width="20.5" style="40" customWidth="1"/>
    <col min="6146" max="6146" width="10.75" style="40" customWidth="1"/>
    <col min="6147" max="6151" width="11.375" style="40" customWidth="1"/>
    <col min="6152" max="6153" width="9.625" style="40"/>
    <col min="6154" max="6154" width="2.625" style="40" customWidth="1"/>
    <col min="6155" max="6155" width="7.625" style="40" customWidth="1"/>
    <col min="6156" max="6400" width="9.625" style="40"/>
    <col min="6401" max="6401" width="20.5" style="40" customWidth="1"/>
    <col min="6402" max="6402" width="10.75" style="40" customWidth="1"/>
    <col min="6403" max="6407" width="11.375" style="40" customWidth="1"/>
    <col min="6408" max="6409" width="9.625" style="40"/>
    <col min="6410" max="6410" width="2.625" style="40" customWidth="1"/>
    <col min="6411" max="6411" width="7.625" style="40" customWidth="1"/>
    <col min="6412" max="6656" width="9.625" style="40"/>
    <col min="6657" max="6657" width="20.5" style="40" customWidth="1"/>
    <col min="6658" max="6658" width="10.75" style="40" customWidth="1"/>
    <col min="6659" max="6663" width="11.375" style="40" customWidth="1"/>
    <col min="6664" max="6665" width="9.625" style="40"/>
    <col min="6666" max="6666" width="2.625" style="40" customWidth="1"/>
    <col min="6667" max="6667" width="7.625" style="40" customWidth="1"/>
    <col min="6668" max="6912" width="9.625" style="40"/>
    <col min="6913" max="6913" width="20.5" style="40" customWidth="1"/>
    <col min="6914" max="6914" width="10.75" style="40" customWidth="1"/>
    <col min="6915" max="6919" width="11.375" style="40" customWidth="1"/>
    <col min="6920" max="6921" width="9.625" style="40"/>
    <col min="6922" max="6922" width="2.625" style="40" customWidth="1"/>
    <col min="6923" max="6923" width="7.625" style="40" customWidth="1"/>
    <col min="6924" max="7168" width="9.625" style="40"/>
    <col min="7169" max="7169" width="20.5" style="40" customWidth="1"/>
    <col min="7170" max="7170" width="10.75" style="40" customWidth="1"/>
    <col min="7171" max="7175" width="11.375" style="40" customWidth="1"/>
    <col min="7176" max="7177" width="9.625" style="40"/>
    <col min="7178" max="7178" width="2.625" style="40" customWidth="1"/>
    <col min="7179" max="7179" width="7.625" style="40" customWidth="1"/>
    <col min="7180" max="7424" width="9.625" style="40"/>
    <col min="7425" max="7425" width="20.5" style="40" customWidth="1"/>
    <col min="7426" max="7426" width="10.75" style="40" customWidth="1"/>
    <col min="7427" max="7431" width="11.375" style="40" customWidth="1"/>
    <col min="7432" max="7433" width="9.625" style="40"/>
    <col min="7434" max="7434" width="2.625" style="40" customWidth="1"/>
    <col min="7435" max="7435" width="7.625" style="40" customWidth="1"/>
    <col min="7436" max="7680" width="9.625" style="40"/>
    <col min="7681" max="7681" width="20.5" style="40" customWidth="1"/>
    <col min="7682" max="7682" width="10.75" style="40" customWidth="1"/>
    <col min="7683" max="7687" width="11.375" style="40" customWidth="1"/>
    <col min="7688" max="7689" width="9.625" style="40"/>
    <col min="7690" max="7690" width="2.625" style="40" customWidth="1"/>
    <col min="7691" max="7691" width="7.625" style="40" customWidth="1"/>
    <col min="7692" max="7936" width="9.625" style="40"/>
    <col min="7937" max="7937" width="20.5" style="40" customWidth="1"/>
    <col min="7938" max="7938" width="10.75" style="40" customWidth="1"/>
    <col min="7939" max="7943" width="11.375" style="40" customWidth="1"/>
    <col min="7944" max="7945" width="9.625" style="40"/>
    <col min="7946" max="7946" width="2.625" style="40" customWidth="1"/>
    <col min="7947" max="7947" width="7.625" style="40" customWidth="1"/>
    <col min="7948" max="8192" width="9.625" style="40"/>
    <col min="8193" max="8193" width="20.5" style="40" customWidth="1"/>
    <col min="8194" max="8194" width="10.75" style="40" customWidth="1"/>
    <col min="8195" max="8199" width="11.375" style="40" customWidth="1"/>
    <col min="8200" max="8201" width="9.625" style="40"/>
    <col min="8202" max="8202" width="2.625" style="40" customWidth="1"/>
    <col min="8203" max="8203" width="7.625" style="40" customWidth="1"/>
    <col min="8204" max="8448" width="9.625" style="40"/>
    <col min="8449" max="8449" width="20.5" style="40" customWidth="1"/>
    <col min="8450" max="8450" width="10.75" style="40" customWidth="1"/>
    <col min="8451" max="8455" width="11.375" style="40" customWidth="1"/>
    <col min="8456" max="8457" width="9.625" style="40"/>
    <col min="8458" max="8458" width="2.625" style="40" customWidth="1"/>
    <col min="8459" max="8459" width="7.625" style="40" customWidth="1"/>
    <col min="8460" max="8704" width="9.625" style="40"/>
    <col min="8705" max="8705" width="20.5" style="40" customWidth="1"/>
    <col min="8706" max="8706" width="10.75" style="40" customWidth="1"/>
    <col min="8707" max="8711" width="11.375" style="40" customWidth="1"/>
    <col min="8712" max="8713" width="9.625" style="40"/>
    <col min="8714" max="8714" width="2.625" style="40" customWidth="1"/>
    <col min="8715" max="8715" width="7.625" style="40" customWidth="1"/>
    <col min="8716" max="8960" width="9.625" style="40"/>
    <col min="8961" max="8961" width="20.5" style="40" customWidth="1"/>
    <col min="8962" max="8962" width="10.75" style="40" customWidth="1"/>
    <col min="8963" max="8967" width="11.375" style="40" customWidth="1"/>
    <col min="8968" max="8969" width="9.625" style="40"/>
    <col min="8970" max="8970" width="2.625" style="40" customWidth="1"/>
    <col min="8971" max="8971" width="7.625" style="40" customWidth="1"/>
    <col min="8972" max="9216" width="9.625" style="40"/>
    <col min="9217" max="9217" width="20.5" style="40" customWidth="1"/>
    <col min="9218" max="9218" width="10.75" style="40" customWidth="1"/>
    <col min="9219" max="9223" width="11.375" style="40" customWidth="1"/>
    <col min="9224" max="9225" width="9.625" style="40"/>
    <col min="9226" max="9226" width="2.625" style="40" customWidth="1"/>
    <col min="9227" max="9227" width="7.625" style="40" customWidth="1"/>
    <col min="9228" max="9472" width="9.625" style="40"/>
    <col min="9473" max="9473" width="20.5" style="40" customWidth="1"/>
    <col min="9474" max="9474" width="10.75" style="40" customWidth="1"/>
    <col min="9475" max="9479" width="11.375" style="40" customWidth="1"/>
    <col min="9480" max="9481" width="9.625" style="40"/>
    <col min="9482" max="9482" width="2.625" style="40" customWidth="1"/>
    <col min="9483" max="9483" width="7.625" style="40" customWidth="1"/>
    <col min="9484" max="9728" width="9.625" style="40"/>
    <col min="9729" max="9729" width="20.5" style="40" customWidth="1"/>
    <col min="9730" max="9730" width="10.75" style="40" customWidth="1"/>
    <col min="9731" max="9735" width="11.375" style="40" customWidth="1"/>
    <col min="9736" max="9737" width="9.625" style="40"/>
    <col min="9738" max="9738" width="2.625" style="40" customWidth="1"/>
    <col min="9739" max="9739" width="7.625" style="40" customWidth="1"/>
    <col min="9740" max="9984" width="9.625" style="40"/>
    <col min="9985" max="9985" width="20.5" style="40" customWidth="1"/>
    <col min="9986" max="9986" width="10.75" style="40" customWidth="1"/>
    <col min="9987" max="9991" width="11.375" style="40" customWidth="1"/>
    <col min="9992" max="9993" width="9.625" style="40"/>
    <col min="9994" max="9994" width="2.625" style="40" customWidth="1"/>
    <col min="9995" max="9995" width="7.625" style="40" customWidth="1"/>
    <col min="9996" max="10240" width="9.625" style="40"/>
    <col min="10241" max="10241" width="20.5" style="40" customWidth="1"/>
    <col min="10242" max="10242" width="10.75" style="40" customWidth="1"/>
    <col min="10243" max="10247" width="11.375" style="40" customWidth="1"/>
    <col min="10248" max="10249" width="9.625" style="40"/>
    <col min="10250" max="10250" width="2.625" style="40" customWidth="1"/>
    <col min="10251" max="10251" width="7.625" style="40" customWidth="1"/>
    <col min="10252" max="10496" width="9.625" style="40"/>
    <col min="10497" max="10497" width="20.5" style="40" customWidth="1"/>
    <col min="10498" max="10498" width="10.75" style="40" customWidth="1"/>
    <col min="10499" max="10503" width="11.375" style="40" customWidth="1"/>
    <col min="10504" max="10505" width="9.625" style="40"/>
    <col min="10506" max="10506" width="2.625" style="40" customWidth="1"/>
    <col min="10507" max="10507" width="7.625" style="40" customWidth="1"/>
    <col min="10508" max="10752" width="9.625" style="40"/>
    <col min="10753" max="10753" width="20.5" style="40" customWidth="1"/>
    <col min="10754" max="10754" width="10.75" style="40" customWidth="1"/>
    <col min="10755" max="10759" width="11.375" style="40" customWidth="1"/>
    <col min="10760" max="10761" width="9.625" style="40"/>
    <col min="10762" max="10762" width="2.625" style="40" customWidth="1"/>
    <col min="10763" max="10763" width="7.625" style="40" customWidth="1"/>
    <col min="10764" max="11008" width="9.625" style="40"/>
    <col min="11009" max="11009" width="20.5" style="40" customWidth="1"/>
    <col min="11010" max="11010" width="10.75" style="40" customWidth="1"/>
    <col min="11011" max="11015" width="11.375" style="40" customWidth="1"/>
    <col min="11016" max="11017" width="9.625" style="40"/>
    <col min="11018" max="11018" width="2.625" style="40" customWidth="1"/>
    <col min="11019" max="11019" width="7.625" style="40" customWidth="1"/>
    <col min="11020" max="11264" width="9.625" style="40"/>
    <col min="11265" max="11265" width="20.5" style="40" customWidth="1"/>
    <col min="11266" max="11266" width="10.75" style="40" customWidth="1"/>
    <col min="11267" max="11271" width="11.375" style="40" customWidth="1"/>
    <col min="11272" max="11273" width="9.625" style="40"/>
    <col min="11274" max="11274" width="2.625" style="40" customWidth="1"/>
    <col min="11275" max="11275" width="7.625" style="40" customWidth="1"/>
    <col min="11276" max="11520" width="9.625" style="40"/>
    <col min="11521" max="11521" width="20.5" style="40" customWidth="1"/>
    <col min="11522" max="11522" width="10.75" style="40" customWidth="1"/>
    <col min="11523" max="11527" width="11.375" style="40" customWidth="1"/>
    <col min="11528" max="11529" width="9.625" style="40"/>
    <col min="11530" max="11530" width="2.625" style="40" customWidth="1"/>
    <col min="11531" max="11531" width="7.625" style="40" customWidth="1"/>
    <col min="11532" max="11776" width="9.625" style="40"/>
    <col min="11777" max="11777" width="20.5" style="40" customWidth="1"/>
    <col min="11778" max="11778" width="10.75" style="40" customWidth="1"/>
    <col min="11779" max="11783" width="11.375" style="40" customWidth="1"/>
    <col min="11784" max="11785" width="9.625" style="40"/>
    <col min="11786" max="11786" width="2.625" style="40" customWidth="1"/>
    <col min="11787" max="11787" width="7.625" style="40" customWidth="1"/>
    <col min="11788" max="12032" width="9.625" style="40"/>
    <col min="12033" max="12033" width="20.5" style="40" customWidth="1"/>
    <col min="12034" max="12034" width="10.75" style="40" customWidth="1"/>
    <col min="12035" max="12039" width="11.375" style="40" customWidth="1"/>
    <col min="12040" max="12041" width="9.625" style="40"/>
    <col min="12042" max="12042" width="2.625" style="40" customWidth="1"/>
    <col min="12043" max="12043" width="7.625" style="40" customWidth="1"/>
    <col min="12044" max="12288" width="9.625" style="40"/>
    <col min="12289" max="12289" width="20.5" style="40" customWidth="1"/>
    <col min="12290" max="12290" width="10.75" style="40" customWidth="1"/>
    <col min="12291" max="12295" width="11.375" style="40" customWidth="1"/>
    <col min="12296" max="12297" width="9.625" style="40"/>
    <col min="12298" max="12298" width="2.625" style="40" customWidth="1"/>
    <col min="12299" max="12299" width="7.625" style="40" customWidth="1"/>
    <col min="12300" max="12544" width="9.625" style="40"/>
    <col min="12545" max="12545" width="20.5" style="40" customWidth="1"/>
    <col min="12546" max="12546" width="10.75" style="40" customWidth="1"/>
    <col min="12547" max="12551" width="11.375" style="40" customWidth="1"/>
    <col min="12552" max="12553" width="9.625" style="40"/>
    <col min="12554" max="12554" width="2.625" style="40" customWidth="1"/>
    <col min="12555" max="12555" width="7.625" style="40" customWidth="1"/>
    <col min="12556" max="12800" width="9.625" style="40"/>
    <col min="12801" max="12801" width="20.5" style="40" customWidth="1"/>
    <col min="12802" max="12802" width="10.75" style="40" customWidth="1"/>
    <col min="12803" max="12807" width="11.375" style="40" customWidth="1"/>
    <col min="12808" max="12809" width="9.625" style="40"/>
    <col min="12810" max="12810" width="2.625" style="40" customWidth="1"/>
    <col min="12811" max="12811" width="7.625" style="40" customWidth="1"/>
    <col min="12812" max="13056" width="9.625" style="40"/>
    <col min="13057" max="13057" width="20.5" style="40" customWidth="1"/>
    <col min="13058" max="13058" width="10.75" style="40" customWidth="1"/>
    <col min="13059" max="13063" width="11.375" style="40" customWidth="1"/>
    <col min="13064" max="13065" width="9.625" style="40"/>
    <col min="13066" max="13066" width="2.625" style="40" customWidth="1"/>
    <col min="13067" max="13067" width="7.625" style="40" customWidth="1"/>
    <col min="13068" max="13312" width="9.625" style="40"/>
    <col min="13313" max="13313" width="20.5" style="40" customWidth="1"/>
    <col min="13314" max="13314" width="10.75" style="40" customWidth="1"/>
    <col min="13315" max="13319" width="11.375" style="40" customWidth="1"/>
    <col min="13320" max="13321" width="9.625" style="40"/>
    <col min="13322" max="13322" width="2.625" style="40" customWidth="1"/>
    <col min="13323" max="13323" width="7.625" style="40" customWidth="1"/>
    <col min="13324" max="13568" width="9.625" style="40"/>
    <col min="13569" max="13569" width="20.5" style="40" customWidth="1"/>
    <col min="13570" max="13570" width="10.75" style="40" customWidth="1"/>
    <col min="13571" max="13575" width="11.375" style="40" customWidth="1"/>
    <col min="13576" max="13577" width="9.625" style="40"/>
    <col min="13578" max="13578" width="2.625" style="40" customWidth="1"/>
    <col min="13579" max="13579" width="7.625" style="40" customWidth="1"/>
    <col min="13580" max="13824" width="9.625" style="40"/>
    <col min="13825" max="13825" width="20.5" style="40" customWidth="1"/>
    <col min="13826" max="13826" width="10.75" style="40" customWidth="1"/>
    <col min="13827" max="13831" width="11.375" style="40" customWidth="1"/>
    <col min="13832" max="13833" width="9.625" style="40"/>
    <col min="13834" max="13834" width="2.625" style="40" customWidth="1"/>
    <col min="13835" max="13835" width="7.625" style="40" customWidth="1"/>
    <col min="13836" max="14080" width="9.625" style="40"/>
    <col min="14081" max="14081" width="20.5" style="40" customWidth="1"/>
    <col min="14082" max="14082" width="10.75" style="40" customWidth="1"/>
    <col min="14083" max="14087" width="11.375" style="40" customWidth="1"/>
    <col min="14088" max="14089" width="9.625" style="40"/>
    <col min="14090" max="14090" width="2.625" style="40" customWidth="1"/>
    <col min="14091" max="14091" width="7.625" style="40" customWidth="1"/>
    <col min="14092" max="14336" width="9.625" style="40"/>
    <col min="14337" max="14337" width="20.5" style="40" customWidth="1"/>
    <col min="14338" max="14338" width="10.75" style="40" customWidth="1"/>
    <col min="14339" max="14343" width="11.375" style="40" customWidth="1"/>
    <col min="14344" max="14345" width="9.625" style="40"/>
    <col min="14346" max="14346" width="2.625" style="40" customWidth="1"/>
    <col min="14347" max="14347" width="7.625" style="40" customWidth="1"/>
    <col min="14348" max="14592" width="9.625" style="40"/>
    <col min="14593" max="14593" width="20.5" style="40" customWidth="1"/>
    <col min="14594" max="14594" width="10.75" style="40" customWidth="1"/>
    <col min="14595" max="14599" width="11.375" style="40" customWidth="1"/>
    <col min="14600" max="14601" width="9.625" style="40"/>
    <col min="14602" max="14602" width="2.625" style="40" customWidth="1"/>
    <col min="14603" max="14603" width="7.625" style="40" customWidth="1"/>
    <col min="14604" max="14848" width="9.625" style="40"/>
    <col min="14849" max="14849" width="20.5" style="40" customWidth="1"/>
    <col min="14850" max="14850" width="10.75" style="40" customWidth="1"/>
    <col min="14851" max="14855" width="11.375" style="40" customWidth="1"/>
    <col min="14856" max="14857" width="9.625" style="40"/>
    <col min="14858" max="14858" width="2.625" style="40" customWidth="1"/>
    <col min="14859" max="14859" width="7.625" style="40" customWidth="1"/>
    <col min="14860" max="15104" width="9.625" style="40"/>
    <col min="15105" max="15105" width="20.5" style="40" customWidth="1"/>
    <col min="15106" max="15106" width="10.75" style="40" customWidth="1"/>
    <col min="15107" max="15111" width="11.375" style="40" customWidth="1"/>
    <col min="15112" max="15113" width="9.625" style="40"/>
    <col min="15114" max="15114" width="2.625" style="40" customWidth="1"/>
    <col min="15115" max="15115" width="7.625" style="40" customWidth="1"/>
    <col min="15116" max="15360" width="9.625" style="40"/>
    <col min="15361" max="15361" width="20.5" style="40" customWidth="1"/>
    <col min="15362" max="15362" width="10.75" style="40" customWidth="1"/>
    <col min="15363" max="15367" width="11.375" style="40" customWidth="1"/>
    <col min="15368" max="15369" width="9.625" style="40"/>
    <col min="15370" max="15370" width="2.625" style="40" customWidth="1"/>
    <col min="15371" max="15371" width="7.625" style="40" customWidth="1"/>
    <col min="15372" max="15616" width="9.625" style="40"/>
    <col min="15617" max="15617" width="20.5" style="40" customWidth="1"/>
    <col min="15618" max="15618" width="10.75" style="40" customWidth="1"/>
    <col min="15619" max="15623" width="11.375" style="40" customWidth="1"/>
    <col min="15624" max="15625" width="9.625" style="40"/>
    <col min="15626" max="15626" width="2.625" style="40" customWidth="1"/>
    <col min="15627" max="15627" width="7.625" style="40" customWidth="1"/>
    <col min="15628" max="15872" width="9.625" style="40"/>
    <col min="15873" max="15873" width="20.5" style="40" customWidth="1"/>
    <col min="15874" max="15874" width="10.75" style="40" customWidth="1"/>
    <col min="15875" max="15879" width="11.375" style="40" customWidth="1"/>
    <col min="15880" max="15881" width="9.625" style="40"/>
    <col min="15882" max="15882" width="2.625" style="40" customWidth="1"/>
    <col min="15883" max="15883" width="7.625" style="40" customWidth="1"/>
    <col min="15884" max="16128" width="9.625" style="40"/>
    <col min="16129" max="16129" width="20.5" style="40" customWidth="1"/>
    <col min="16130" max="16130" width="10.75" style="40" customWidth="1"/>
    <col min="16131" max="16135" width="11.375" style="40" customWidth="1"/>
    <col min="16136" max="16137" width="9.625" style="40"/>
    <col min="16138" max="16138" width="2.625" style="40" customWidth="1"/>
    <col min="16139" max="16139" width="7.625" style="40" customWidth="1"/>
    <col min="16140" max="16384" width="9.625" style="40"/>
  </cols>
  <sheetData>
    <row r="1" spans="1:13" ht="17.25" customHeight="1" x14ac:dyDescent="0.2">
      <c r="A1" s="38" t="s">
        <v>42</v>
      </c>
      <c r="B1" s="39"/>
      <c r="C1" s="39"/>
      <c r="D1" s="39"/>
      <c r="E1" s="39"/>
      <c r="F1" s="39"/>
      <c r="G1" s="39"/>
    </row>
    <row r="2" spans="1:13" ht="15.75" customHeight="1" x14ac:dyDescent="0.2">
      <c r="A2" s="41" t="s">
        <v>1</v>
      </c>
      <c r="B2" s="42" t="s">
        <v>36</v>
      </c>
      <c r="C2" s="42" t="s">
        <v>37</v>
      </c>
      <c r="D2" s="42" t="s">
        <v>40</v>
      </c>
      <c r="E2" s="42" t="s">
        <v>41</v>
      </c>
      <c r="F2" s="42" t="s">
        <v>356</v>
      </c>
      <c r="G2" s="42" t="s">
        <v>396</v>
      </c>
    </row>
    <row r="3" spans="1:13" ht="15" customHeight="1" thickBot="1" x14ac:dyDescent="0.25">
      <c r="A3" s="555"/>
      <c r="B3" s="556"/>
      <c r="C3" s="556"/>
      <c r="D3" s="556"/>
      <c r="E3" s="556"/>
      <c r="F3" s="556"/>
      <c r="G3" s="556" t="s">
        <v>43</v>
      </c>
    </row>
    <row r="4" spans="1:13" ht="13.7" customHeight="1" x14ac:dyDescent="0.2">
      <c r="A4" s="554" t="s">
        <v>44</v>
      </c>
      <c r="K4" s="44"/>
    </row>
    <row r="5" spans="1:13" ht="12" customHeight="1" x14ac:dyDescent="0.2">
      <c r="A5" s="45" t="s">
        <v>2</v>
      </c>
      <c r="E5" s="43" t="s">
        <v>25</v>
      </c>
      <c r="F5" s="47"/>
      <c r="G5" s="47"/>
      <c r="H5" s="48"/>
      <c r="I5" s="48"/>
      <c r="J5" s="48"/>
      <c r="K5" s="48"/>
      <c r="M5" s="44"/>
    </row>
    <row r="6" spans="1:13" ht="5.25" customHeight="1" x14ac:dyDescent="0.2">
      <c r="A6" s="49"/>
      <c r="B6" s="47"/>
      <c r="C6" s="47"/>
      <c r="D6" s="47"/>
      <c r="E6" s="47"/>
      <c r="F6" s="47"/>
      <c r="G6" s="47"/>
      <c r="H6" s="48"/>
      <c r="I6" s="48"/>
      <c r="J6" s="48"/>
      <c r="K6" s="48"/>
      <c r="M6" s="44"/>
    </row>
    <row r="7" spans="1:13" s="53" customFormat="1" ht="13.7" customHeight="1" x14ac:dyDescent="0.2">
      <c r="A7" s="45" t="s">
        <v>4</v>
      </c>
      <c r="B7" s="50">
        <v>2.2109999999999999</v>
      </c>
      <c r="C7" s="51">
        <v>1.879</v>
      </c>
      <c r="D7" s="51">
        <v>2.4420000000000002</v>
      </c>
      <c r="E7" s="51">
        <v>1.8109999999999999</v>
      </c>
      <c r="F7" s="51">
        <v>2.198</v>
      </c>
      <c r="G7" s="51" t="s">
        <v>45</v>
      </c>
      <c r="H7" s="52"/>
      <c r="I7" s="52"/>
      <c r="J7" s="52"/>
      <c r="K7" s="52"/>
      <c r="M7" s="54"/>
    </row>
    <row r="8" spans="1:13" s="53" customFormat="1" ht="13.7" customHeight="1" x14ac:dyDescent="0.2">
      <c r="A8" s="45" t="s">
        <v>5</v>
      </c>
      <c r="B8" s="50">
        <v>2.1960000000000002</v>
      </c>
      <c r="C8" s="51">
        <v>1.8480000000000001</v>
      </c>
      <c r="D8" s="51">
        <v>2.403</v>
      </c>
      <c r="E8" s="51">
        <v>1.748</v>
      </c>
      <c r="F8" s="51">
        <v>2.181</v>
      </c>
      <c r="G8" s="51" t="s">
        <v>45</v>
      </c>
    </row>
    <row r="9" spans="1:13" ht="5.25" customHeight="1" x14ac:dyDescent="0.2">
      <c r="A9" s="45" t="s">
        <v>2</v>
      </c>
      <c r="B9" s="55"/>
      <c r="C9" s="55"/>
      <c r="D9" s="56"/>
      <c r="E9" s="56"/>
      <c r="F9" s="56"/>
      <c r="G9" s="56"/>
    </row>
    <row r="10" spans="1:13" ht="13.7" customHeight="1" x14ac:dyDescent="0.2">
      <c r="A10" s="45" t="s">
        <v>2</v>
      </c>
      <c r="B10" s="46"/>
      <c r="C10" s="46"/>
      <c r="D10" s="46"/>
      <c r="E10" s="46" t="s">
        <v>26</v>
      </c>
      <c r="F10" s="56"/>
      <c r="G10" s="56"/>
      <c r="H10" s="57"/>
      <c r="I10" s="57"/>
      <c r="J10" s="57"/>
      <c r="K10" s="57"/>
      <c r="M10" s="44"/>
    </row>
    <row r="11" spans="1:13" ht="5.25" customHeight="1" x14ac:dyDescent="0.2">
      <c r="A11" s="49"/>
      <c r="B11" s="58"/>
      <c r="C11" s="58"/>
      <c r="D11" s="56"/>
      <c r="E11" s="56"/>
      <c r="F11" s="56"/>
      <c r="G11" s="56"/>
      <c r="H11" s="57"/>
      <c r="I11" s="57"/>
      <c r="J11" s="57"/>
      <c r="K11" s="57"/>
      <c r="M11" s="44"/>
    </row>
    <row r="12" spans="1:13" s="53" customFormat="1" ht="12.75" customHeight="1" x14ac:dyDescent="0.2">
      <c r="A12" s="45" t="s">
        <v>6</v>
      </c>
      <c r="B12" s="59">
        <v>7407</v>
      </c>
      <c r="C12" s="60">
        <v>7219</v>
      </c>
      <c r="D12" s="60">
        <v>6927</v>
      </c>
      <c r="E12" s="60">
        <v>7314</v>
      </c>
      <c r="F12" s="60">
        <v>7517</v>
      </c>
      <c r="G12" s="51" t="s">
        <v>45</v>
      </c>
      <c r="H12" s="54"/>
      <c r="I12" s="54"/>
      <c r="K12" s="54"/>
    </row>
    <row r="13" spans="1:13" ht="4.5" hidden="1" customHeight="1" x14ac:dyDescent="0.2">
      <c r="A13" s="49"/>
      <c r="B13" s="47"/>
      <c r="C13" s="47"/>
      <c r="D13" s="47"/>
      <c r="E13" s="47"/>
      <c r="F13" s="47"/>
      <c r="G13" s="47"/>
      <c r="H13" s="44"/>
      <c r="I13" s="44"/>
      <c r="K13" s="44"/>
    </row>
    <row r="14" spans="1:13" ht="13.7" customHeight="1" x14ac:dyDescent="0.2">
      <c r="A14" s="45" t="s">
        <v>2</v>
      </c>
      <c r="B14" s="46"/>
      <c r="C14" s="46"/>
      <c r="E14" s="46" t="s">
        <v>27</v>
      </c>
      <c r="F14" s="47"/>
      <c r="G14" s="47"/>
      <c r="H14" s="44"/>
      <c r="I14" s="44"/>
      <c r="K14" s="44"/>
    </row>
    <row r="15" spans="1:13" ht="6.75" customHeight="1" x14ac:dyDescent="0.2">
      <c r="A15" s="45" t="s">
        <v>2</v>
      </c>
      <c r="B15" s="47"/>
      <c r="C15" s="47"/>
      <c r="D15" s="47"/>
      <c r="E15" s="47"/>
      <c r="F15" s="47"/>
      <c r="G15" s="47"/>
      <c r="H15" s="44"/>
      <c r="I15" s="44"/>
      <c r="J15" s="44"/>
      <c r="K15" s="44"/>
    </row>
    <row r="16" spans="1:13" s="53" customFormat="1" ht="13.7" customHeight="1" x14ac:dyDescent="0.2">
      <c r="A16" s="45" t="s">
        <v>7</v>
      </c>
      <c r="B16" s="58">
        <v>16.202000000000002</v>
      </c>
      <c r="C16" s="58">
        <v>26.458999999999975</v>
      </c>
      <c r="D16" s="58">
        <v>22.689999999999998</v>
      </c>
      <c r="E16" s="58">
        <f>D25</f>
        <v>31.011000000000024</v>
      </c>
      <c r="F16" s="58">
        <f>E25</f>
        <v>20.319000000000017</v>
      </c>
      <c r="G16" s="58">
        <f>F25</f>
        <v>32.600000000000023</v>
      </c>
      <c r="H16" s="54"/>
      <c r="I16" s="54"/>
      <c r="J16" s="54"/>
      <c r="K16" s="54"/>
      <c r="M16" s="54"/>
    </row>
    <row r="17" spans="1:13" s="53" customFormat="1" ht="13.7" customHeight="1" x14ac:dyDescent="0.2">
      <c r="A17" s="45" t="s">
        <v>8</v>
      </c>
      <c r="B17" s="58">
        <v>162.66499999999999</v>
      </c>
      <c r="C17" s="58">
        <v>133.40100000000001</v>
      </c>
      <c r="D17" s="58">
        <v>166.465</v>
      </c>
      <c r="E17" s="58">
        <v>127.85</v>
      </c>
      <c r="F17" s="58">
        <v>163.95599999999999</v>
      </c>
      <c r="G17" s="58">
        <v>127.062</v>
      </c>
      <c r="H17" s="54"/>
      <c r="I17" s="54"/>
      <c r="J17" s="54"/>
      <c r="K17" s="54"/>
      <c r="M17" s="54"/>
    </row>
    <row r="18" spans="1:13" s="53" customFormat="1" ht="13.7" customHeight="1" x14ac:dyDescent="0.2">
      <c r="A18" s="45" t="s">
        <v>9</v>
      </c>
      <c r="B18" s="58">
        <v>21.771000000000001</v>
      </c>
      <c r="C18" s="58">
        <v>20.869</v>
      </c>
      <c r="D18" s="58">
        <v>20.257999999999999</v>
      </c>
      <c r="E18" s="58">
        <v>23.335999999999999</v>
      </c>
      <c r="F18" s="58">
        <v>23.425000000000001</v>
      </c>
      <c r="G18" s="58">
        <v>24</v>
      </c>
      <c r="H18" s="54"/>
      <c r="I18" s="54"/>
      <c r="J18" s="54"/>
      <c r="K18" s="54"/>
      <c r="M18" s="54"/>
    </row>
    <row r="19" spans="1:13" s="53" customFormat="1" ht="13.7" customHeight="1" x14ac:dyDescent="0.2">
      <c r="A19" s="45" t="s">
        <v>10</v>
      </c>
      <c r="B19" s="58">
        <v>200.63799999999998</v>
      </c>
      <c r="C19" s="58">
        <v>180.72900000000001</v>
      </c>
      <c r="D19" s="58">
        <f>D16+D17+D18</f>
        <v>209.41300000000001</v>
      </c>
      <c r="E19" s="58">
        <f>E16+E17+E18</f>
        <v>182.197</v>
      </c>
      <c r="F19" s="58">
        <f>F16+F17+F18</f>
        <v>207.70000000000002</v>
      </c>
      <c r="G19" s="58">
        <f>G16+G17+G18</f>
        <v>183.66200000000003</v>
      </c>
      <c r="H19" s="54"/>
      <c r="I19" s="54"/>
      <c r="K19" s="54"/>
    </row>
    <row r="20" spans="1:13" s="53" customFormat="1" ht="7.5" customHeight="1" x14ac:dyDescent="0.2">
      <c r="A20" s="45" t="s">
        <v>2</v>
      </c>
      <c r="B20" s="58"/>
      <c r="C20" s="58"/>
      <c r="D20" s="58"/>
      <c r="E20" s="58"/>
      <c r="F20" s="58"/>
      <c r="G20" s="58"/>
      <c r="H20" s="54"/>
      <c r="I20" s="54"/>
      <c r="J20" s="54"/>
      <c r="K20" s="54"/>
      <c r="M20" s="54"/>
    </row>
    <row r="21" spans="1:13" s="53" customFormat="1" ht="13.7" customHeight="1" x14ac:dyDescent="0.2">
      <c r="A21" s="45" t="s">
        <v>46</v>
      </c>
      <c r="B21" s="58">
        <v>105.642</v>
      </c>
      <c r="C21" s="58">
        <v>82.477999999999994</v>
      </c>
      <c r="D21" s="58">
        <v>101.786</v>
      </c>
      <c r="E21" s="58">
        <v>98.649000000000001</v>
      </c>
      <c r="F21" s="58">
        <v>109.351</v>
      </c>
      <c r="G21" s="58">
        <v>98</v>
      </c>
      <c r="H21" s="54"/>
      <c r="I21" s="54"/>
      <c r="J21" s="54"/>
      <c r="K21" s="54"/>
      <c r="M21" s="54"/>
    </row>
    <row r="22" spans="1:13" s="53" customFormat="1" ht="13.7" customHeight="1" x14ac:dyDescent="0.2">
      <c r="A22" s="45" t="s">
        <v>14</v>
      </c>
      <c r="B22" s="58">
        <v>68.537000000000006</v>
      </c>
      <c r="C22" s="58">
        <v>75.561000000000007</v>
      </c>
      <c r="D22" s="58">
        <v>76.616</v>
      </c>
      <c r="E22" s="58">
        <v>63.222999999999999</v>
      </c>
      <c r="F22" s="58">
        <v>65.748999999999995</v>
      </c>
      <c r="G22" s="58">
        <v>66</v>
      </c>
      <c r="H22" s="54"/>
      <c r="I22" s="54"/>
      <c r="J22" s="54"/>
      <c r="K22" s="54"/>
      <c r="M22" s="54"/>
    </row>
    <row r="23" spans="1:13" s="62" customFormat="1" ht="13.7" customHeight="1" x14ac:dyDescent="0.2">
      <c r="A23" s="61" t="s">
        <v>47</v>
      </c>
      <c r="B23" s="58">
        <v>174.179</v>
      </c>
      <c r="C23" s="58">
        <v>158.03899999999999</v>
      </c>
      <c r="D23" s="58">
        <v>178.40199999999999</v>
      </c>
      <c r="E23" s="58">
        <v>161.87799999999999</v>
      </c>
      <c r="F23" s="58">
        <f>F21+F22</f>
        <v>175.1</v>
      </c>
      <c r="G23" s="58">
        <f>G21+G22</f>
        <v>164</v>
      </c>
    </row>
    <row r="24" spans="1:13" s="53" customFormat="1" ht="6" customHeight="1" x14ac:dyDescent="0.2">
      <c r="A24" s="45" t="s">
        <v>2</v>
      </c>
      <c r="B24" s="58"/>
      <c r="C24" s="58"/>
      <c r="D24" s="58"/>
      <c r="E24" s="58"/>
      <c r="F24" s="58"/>
      <c r="G24" s="58"/>
      <c r="H24" s="54"/>
      <c r="I24" s="54"/>
      <c r="J24" s="54"/>
      <c r="K24" s="54"/>
      <c r="M24" s="54"/>
    </row>
    <row r="25" spans="1:13" s="53" customFormat="1" ht="13.7" customHeight="1" x14ac:dyDescent="0.2">
      <c r="A25" s="45" t="s">
        <v>17</v>
      </c>
      <c r="B25" s="58">
        <v>26.458999999999975</v>
      </c>
      <c r="C25" s="58">
        <v>22.689999999999998</v>
      </c>
      <c r="D25" s="58">
        <f>D19-D23</f>
        <v>31.011000000000024</v>
      </c>
      <c r="E25" s="58">
        <f>E19-E23</f>
        <v>20.319000000000017</v>
      </c>
      <c r="F25" s="58">
        <f>F19-F23</f>
        <v>32.600000000000023</v>
      </c>
      <c r="G25" s="58">
        <f>G19-G23</f>
        <v>19.662000000000035</v>
      </c>
    </row>
    <row r="26" spans="1:13" ht="6.75" customHeight="1" x14ac:dyDescent="0.2">
      <c r="A26" s="45" t="s">
        <v>2</v>
      </c>
    </row>
    <row r="27" spans="1:13" ht="13.7" customHeight="1" x14ac:dyDescent="0.2">
      <c r="A27" s="45" t="s">
        <v>2</v>
      </c>
      <c r="B27" s="46"/>
      <c r="C27" s="46"/>
      <c r="E27" s="46" t="s">
        <v>28</v>
      </c>
      <c r="F27" s="47"/>
      <c r="G27" s="47"/>
      <c r="H27" s="44"/>
      <c r="I27" s="44"/>
      <c r="J27" s="44"/>
      <c r="K27" s="44"/>
      <c r="M27" s="44"/>
    </row>
    <row r="28" spans="1:13" ht="6" customHeight="1" x14ac:dyDescent="0.2">
      <c r="A28" s="49"/>
      <c r="B28" s="47"/>
      <c r="C28" s="47"/>
      <c r="D28" s="47"/>
      <c r="E28" s="47"/>
      <c r="F28" s="47"/>
      <c r="G28" s="47"/>
      <c r="H28" s="44"/>
      <c r="I28" s="44"/>
      <c r="J28" s="44"/>
      <c r="K28" s="44"/>
      <c r="M28" s="44"/>
    </row>
    <row r="29" spans="1:13" s="53" customFormat="1" ht="13.7" customHeight="1" x14ac:dyDescent="0.2">
      <c r="A29" s="63" t="s">
        <v>18</v>
      </c>
      <c r="B29" s="54">
        <v>15.190694630236695</v>
      </c>
      <c r="C29" s="54">
        <f t="shared" ref="C29:E29" si="0">C25/C23*100</f>
        <v>14.357215623991545</v>
      </c>
      <c r="D29" s="54">
        <f t="shared" si="0"/>
        <v>17.382652660844624</v>
      </c>
      <c r="E29" s="54">
        <f t="shared" si="0"/>
        <v>12.552045367498993</v>
      </c>
      <c r="F29" s="54">
        <f t="shared" ref="F29:G29" si="1">F25/F23*100</f>
        <v>18.617932609937192</v>
      </c>
      <c r="G29" s="54">
        <f t="shared" si="1"/>
        <v>11.989024390243925</v>
      </c>
    </row>
    <row r="30" spans="1:13" ht="7.5" customHeight="1" x14ac:dyDescent="0.2">
      <c r="A30" s="45"/>
      <c r="B30" s="47"/>
      <c r="C30" s="47"/>
      <c r="D30" s="47"/>
      <c r="E30" s="47"/>
      <c r="F30" s="47"/>
      <c r="G30" s="47"/>
      <c r="H30" s="48"/>
      <c r="I30" s="48"/>
      <c r="K30" s="44"/>
    </row>
    <row r="31" spans="1:13" ht="12" customHeight="1" x14ac:dyDescent="0.2">
      <c r="A31" s="45"/>
      <c r="B31" s="64"/>
      <c r="C31" s="64"/>
      <c r="D31" s="64"/>
      <c r="E31" s="64" t="s">
        <v>29</v>
      </c>
      <c r="F31" s="47"/>
      <c r="G31" s="47"/>
      <c r="H31" s="48"/>
      <c r="I31" s="48"/>
      <c r="K31" s="44"/>
    </row>
    <row r="32" spans="1:13" ht="11.25" customHeight="1" x14ac:dyDescent="0.2">
      <c r="A32" s="45"/>
      <c r="B32" s="65"/>
      <c r="C32" s="65"/>
      <c r="D32" s="66"/>
      <c r="E32" s="65"/>
      <c r="F32" s="65"/>
      <c r="G32" s="65"/>
      <c r="H32" s="48"/>
      <c r="I32" s="48"/>
      <c r="K32" s="44"/>
    </row>
    <row r="33" spans="1:13" s="53" customFormat="1" ht="12.75" customHeight="1" x14ac:dyDescent="0.2">
      <c r="A33" s="45" t="s">
        <v>48</v>
      </c>
      <c r="B33" s="67">
        <v>11.9</v>
      </c>
      <c r="C33" s="67">
        <v>11.2</v>
      </c>
      <c r="D33" s="68">
        <v>9.61</v>
      </c>
      <c r="E33" s="67">
        <v>11.5</v>
      </c>
      <c r="F33" s="67">
        <v>10.8</v>
      </c>
      <c r="G33" s="67">
        <v>11.8</v>
      </c>
      <c r="H33" s="52"/>
      <c r="I33" s="52"/>
      <c r="K33" s="54"/>
    </row>
    <row r="34" spans="1:13" ht="11.25" customHeight="1" x14ac:dyDescent="0.2">
      <c r="A34" s="45"/>
      <c r="B34" s="69"/>
      <c r="C34" s="69"/>
      <c r="E34" s="69"/>
      <c r="F34" s="69"/>
      <c r="G34" s="69"/>
      <c r="H34" s="48"/>
      <c r="I34" s="48"/>
      <c r="K34" s="44"/>
    </row>
    <row r="35" spans="1:13" ht="7.5" customHeight="1" x14ac:dyDescent="0.2">
      <c r="A35" s="45"/>
      <c r="B35" s="47"/>
      <c r="C35" s="47"/>
      <c r="D35" s="47"/>
      <c r="E35" s="47"/>
      <c r="F35" s="47"/>
      <c r="G35" s="47"/>
      <c r="H35" s="48"/>
      <c r="I35" s="48"/>
      <c r="K35" s="44"/>
    </row>
    <row r="36" spans="1:13" ht="12" customHeight="1" x14ac:dyDescent="0.2">
      <c r="A36" s="70" t="s">
        <v>49</v>
      </c>
      <c r="B36" s="46"/>
      <c r="C36" s="46"/>
      <c r="D36" s="46"/>
      <c r="E36" s="46" t="s">
        <v>25</v>
      </c>
    </row>
    <row r="37" spans="1:13" ht="13.7" customHeight="1" x14ac:dyDescent="0.2">
      <c r="A37" s="49"/>
      <c r="B37" s="71"/>
      <c r="C37" s="71"/>
      <c r="D37" s="71"/>
      <c r="E37" s="71"/>
      <c r="F37" s="71"/>
      <c r="G37" s="71"/>
      <c r="H37" s="48"/>
      <c r="I37" s="48"/>
      <c r="J37" s="48"/>
      <c r="K37" s="48"/>
      <c r="M37" s="44"/>
    </row>
    <row r="38" spans="1:13" s="53" customFormat="1" ht="13.7" customHeight="1" x14ac:dyDescent="0.2">
      <c r="A38" s="45" t="s">
        <v>4</v>
      </c>
      <c r="B38" s="50">
        <v>0.74299999999999999</v>
      </c>
      <c r="C38" s="51">
        <v>0.746</v>
      </c>
      <c r="D38" s="51">
        <v>0.70799999999999996</v>
      </c>
      <c r="E38" s="51">
        <v>0.65200000000000002</v>
      </c>
      <c r="F38" s="51">
        <v>0.748</v>
      </c>
      <c r="G38" s="51" t="s">
        <v>45</v>
      </c>
      <c r="H38" s="52"/>
      <c r="I38" s="52"/>
      <c r="J38" s="52"/>
      <c r="K38" s="52"/>
      <c r="M38" s="54"/>
    </row>
    <row r="39" spans="1:13" s="53" customFormat="1" ht="13.7" customHeight="1" x14ac:dyDescent="0.2">
      <c r="A39" s="45" t="s">
        <v>5</v>
      </c>
      <c r="B39" s="50">
        <v>0.73699999999999999</v>
      </c>
      <c r="C39" s="51">
        <v>0.73599999999999999</v>
      </c>
      <c r="D39" s="51">
        <v>0.69399999999999995</v>
      </c>
      <c r="E39" s="51">
        <v>0.626</v>
      </c>
      <c r="F39" s="51">
        <v>0.73399999999999999</v>
      </c>
      <c r="G39" s="51" t="s">
        <v>45</v>
      </c>
    </row>
    <row r="40" spans="1:13" ht="6" customHeight="1" x14ac:dyDescent="0.2">
      <c r="A40" s="45" t="s">
        <v>2</v>
      </c>
      <c r="B40" s="55"/>
      <c r="C40" s="55"/>
      <c r="D40" s="56"/>
      <c r="E40" s="56"/>
      <c r="F40" s="56"/>
      <c r="G40" s="56"/>
    </row>
    <row r="41" spans="1:13" ht="13.7" customHeight="1" x14ac:dyDescent="0.2">
      <c r="A41" s="45" t="s">
        <v>2</v>
      </c>
      <c r="B41" s="46"/>
      <c r="E41" s="46" t="s">
        <v>26</v>
      </c>
      <c r="F41" s="56"/>
      <c r="G41" s="56"/>
      <c r="H41" s="57"/>
      <c r="I41" s="57"/>
      <c r="J41" s="57"/>
      <c r="K41" s="57"/>
    </row>
    <row r="42" spans="1:13" ht="4.5" customHeight="1" x14ac:dyDescent="0.2">
      <c r="A42" s="49"/>
      <c r="B42" s="58"/>
      <c r="C42" s="58" t="s">
        <v>45</v>
      </c>
      <c r="D42" s="56"/>
      <c r="E42" s="56"/>
      <c r="F42" s="56"/>
      <c r="G42" s="56"/>
      <c r="H42" s="57"/>
      <c r="I42" s="57"/>
      <c r="J42" s="57"/>
      <c r="K42" s="57"/>
    </row>
    <row r="43" spans="1:13" s="53" customFormat="1" ht="13.7" customHeight="1" x14ac:dyDescent="0.2">
      <c r="A43" s="45" t="s">
        <v>6</v>
      </c>
      <c r="B43" s="59">
        <v>8080</v>
      </c>
      <c r="C43" s="60">
        <v>8109</v>
      </c>
      <c r="D43" s="60">
        <v>8311</v>
      </c>
      <c r="E43" s="60">
        <v>8048</v>
      </c>
      <c r="F43" s="60">
        <v>8209</v>
      </c>
      <c r="G43" s="51" t="s">
        <v>45</v>
      </c>
      <c r="H43" s="54"/>
      <c r="I43" s="54"/>
      <c r="K43" s="54"/>
    </row>
    <row r="44" spans="1:13" ht="4.5" customHeight="1" x14ac:dyDescent="0.2">
      <c r="A44" s="45" t="s">
        <v>2</v>
      </c>
      <c r="B44" s="69"/>
      <c r="C44" s="69"/>
      <c r="D44" s="69"/>
      <c r="E44" s="69"/>
      <c r="F44" s="69"/>
      <c r="G44" s="69"/>
      <c r="H44" s="44"/>
      <c r="I44" s="44"/>
      <c r="K44" s="44"/>
    </row>
    <row r="45" spans="1:13" ht="13.7" customHeight="1" x14ac:dyDescent="0.2">
      <c r="A45" s="45" t="s">
        <v>2</v>
      </c>
      <c r="B45" s="46"/>
      <c r="E45" s="46" t="s">
        <v>27</v>
      </c>
      <c r="F45" s="47"/>
      <c r="G45" s="47"/>
      <c r="H45" s="44"/>
      <c r="I45" s="44"/>
      <c r="J45" s="44"/>
      <c r="K45" s="44"/>
    </row>
    <row r="46" spans="1:13" ht="6" customHeight="1" x14ac:dyDescent="0.2">
      <c r="A46" s="49"/>
      <c r="B46" s="47"/>
      <c r="C46" s="47"/>
      <c r="D46" s="47"/>
      <c r="E46" s="47"/>
      <c r="F46" s="47"/>
      <c r="G46" s="47"/>
      <c r="H46" s="44"/>
      <c r="I46" s="44"/>
      <c r="J46" s="44"/>
      <c r="K46" s="44"/>
    </row>
    <row r="47" spans="1:13" s="53" customFormat="1" ht="13.7" customHeight="1" x14ac:dyDescent="0.2">
      <c r="A47" s="45" t="s">
        <v>7</v>
      </c>
      <c r="B47" s="73">
        <v>13.324999999999999</v>
      </c>
      <c r="C47" s="73">
        <v>20.154</v>
      </c>
      <c r="D47" s="73">
        <f>C56</f>
        <v>20.893000000000001</v>
      </c>
      <c r="E47" s="73">
        <f>D56</f>
        <v>11.506</v>
      </c>
      <c r="F47" s="73">
        <f>E56</f>
        <v>7.6429999999999998</v>
      </c>
      <c r="G47" s="73">
        <f>F56</f>
        <v>10.183</v>
      </c>
      <c r="H47" s="54"/>
      <c r="I47" s="54"/>
      <c r="J47" s="54"/>
      <c r="K47" s="54"/>
      <c r="M47" s="54"/>
    </row>
    <row r="48" spans="1:13" s="53" customFormat="1" ht="13.7" customHeight="1" x14ac:dyDescent="0.2">
      <c r="A48" s="45" t="s">
        <v>8</v>
      </c>
      <c r="B48" s="72">
        <v>59.55</v>
      </c>
      <c r="C48" s="72">
        <v>59.679000000000002</v>
      </c>
      <c r="D48" s="72">
        <v>57.68</v>
      </c>
      <c r="E48" s="72">
        <v>50.378</v>
      </c>
      <c r="F48" s="72">
        <v>60.255000000000003</v>
      </c>
      <c r="G48" s="72">
        <v>60.874000000000002</v>
      </c>
      <c r="H48" s="54"/>
      <c r="I48" s="54"/>
      <c r="J48" s="54"/>
      <c r="K48" s="54"/>
      <c r="M48" s="54"/>
    </row>
    <row r="49" spans="1:13" s="53" customFormat="1" ht="13.7" customHeight="1" x14ac:dyDescent="0.2">
      <c r="A49" s="45" t="s">
        <v>9</v>
      </c>
      <c r="B49" s="72">
        <v>2.8759999999999999</v>
      </c>
      <c r="C49" s="72">
        <v>3.2589999999999999</v>
      </c>
      <c r="D49" s="72">
        <v>3.2040000000000002</v>
      </c>
      <c r="E49" s="528">
        <v>4.2060000000000004</v>
      </c>
      <c r="F49" s="72">
        <v>5.56</v>
      </c>
      <c r="G49" s="72">
        <v>5.6</v>
      </c>
      <c r="H49" s="54"/>
      <c r="I49" s="54"/>
      <c r="J49" s="54"/>
      <c r="K49" s="54"/>
    </row>
    <row r="50" spans="1:13" s="53" customFormat="1" ht="13.7" customHeight="1" x14ac:dyDescent="0.2">
      <c r="A50" s="45" t="s">
        <v>50</v>
      </c>
      <c r="B50" s="72">
        <v>76.141999999999996</v>
      </c>
      <c r="C50" s="72">
        <v>82.119</v>
      </c>
      <c r="D50" s="72">
        <v>81.134</v>
      </c>
      <c r="E50" s="72">
        <v>68.206000000000003</v>
      </c>
      <c r="F50" s="72">
        <v>72.808999999999997</v>
      </c>
      <c r="G50" s="72">
        <v>76.658000000000001</v>
      </c>
      <c r="H50" s="54"/>
      <c r="I50" s="54"/>
    </row>
    <row r="51" spans="1:13" s="53" customFormat="1" ht="5.25" customHeight="1" x14ac:dyDescent="0.2">
      <c r="A51" s="45" t="s">
        <v>2</v>
      </c>
      <c r="B51" s="58"/>
      <c r="C51" s="58"/>
      <c r="D51" s="58"/>
      <c r="E51" s="58"/>
      <c r="F51" s="58"/>
      <c r="G51" s="58"/>
      <c r="H51" s="54"/>
      <c r="I51" s="54"/>
      <c r="J51" s="54"/>
      <c r="K51" s="54"/>
    </row>
    <row r="52" spans="1:13" s="53" customFormat="1" ht="13.7" customHeight="1" x14ac:dyDescent="0.2">
      <c r="A52" s="45" t="s">
        <v>51</v>
      </c>
      <c r="B52" s="58">
        <v>28.271999999999998</v>
      </c>
      <c r="C52" s="58">
        <v>30.196999999999999</v>
      </c>
      <c r="D52" s="58">
        <v>31.446999999999999</v>
      </c>
      <c r="E52" s="58">
        <v>36.72</v>
      </c>
      <c r="F52" s="58">
        <v>34.790999999999997</v>
      </c>
      <c r="G52" s="58">
        <v>33</v>
      </c>
      <c r="H52" s="54"/>
      <c r="I52" s="54"/>
      <c r="J52" s="54"/>
      <c r="K52" s="54"/>
      <c r="M52" s="74"/>
    </row>
    <row r="53" spans="1:13" s="53" customFormat="1" ht="13.7" customHeight="1" x14ac:dyDescent="0.2">
      <c r="A53" s="45" t="s">
        <v>14</v>
      </c>
      <c r="B53" s="58">
        <v>27.716000000000001</v>
      </c>
      <c r="C53" s="58">
        <v>31.03</v>
      </c>
      <c r="D53" s="58">
        <v>38.18</v>
      </c>
      <c r="E53" s="58">
        <v>23.843</v>
      </c>
      <c r="F53" s="58">
        <v>27.835000000000001</v>
      </c>
      <c r="G53" s="58">
        <v>29</v>
      </c>
      <c r="H53" s="54"/>
      <c r="I53" s="54"/>
      <c r="J53" s="54"/>
      <c r="K53" s="54"/>
    </row>
    <row r="54" spans="1:13" s="53" customFormat="1" ht="13.7" customHeight="1" x14ac:dyDescent="0.2">
      <c r="A54" s="45" t="s">
        <v>47</v>
      </c>
      <c r="B54" s="55">
        <v>55.988</v>
      </c>
      <c r="C54" s="55">
        <f t="shared" ref="C54:E54" si="2">C52+C53</f>
        <v>61.227000000000004</v>
      </c>
      <c r="D54" s="55">
        <f t="shared" si="2"/>
        <v>69.626999999999995</v>
      </c>
      <c r="E54" s="55">
        <f t="shared" si="2"/>
        <v>60.563000000000002</v>
      </c>
      <c r="F54" s="55">
        <f t="shared" ref="F54:G54" si="3">F52+F53</f>
        <v>62.625999999999998</v>
      </c>
      <c r="G54" s="55">
        <f t="shared" si="3"/>
        <v>62</v>
      </c>
      <c r="M54" s="74"/>
    </row>
    <row r="55" spans="1:13" s="53" customFormat="1" ht="6" customHeight="1" x14ac:dyDescent="0.2">
      <c r="A55" s="45" t="s">
        <v>2</v>
      </c>
      <c r="B55" s="58"/>
      <c r="C55" s="58"/>
      <c r="D55" s="58"/>
      <c r="E55" s="58"/>
      <c r="F55" s="58"/>
      <c r="G55" s="58"/>
      <c r="H55" s="54"/>
      <c r="I55" s="54"/>
      <c r="J55" s="54"/>
      <c r="K55" s="54"/>
    </row>
    <row r="56" spans="1:13" s="53" customFormat="1" ht="13.7" customHeight="1" x14ac:dyDescent="0.2">
      <c r="A56" s="45" t="s">
        <v>17</v>
      </c>
      <c r="B56" s="54">
        <v>20.154</v>
      </c>
      <c r="C56" s="54">
        <v>20.893000000000001</v>
      </c>
      <c r="D56" s="54">
        <v>11.506</v>
      </c>
      <c r="E56" s="54">
        <v>7.6429999999999998</v>
      </c>
      <c r="F56" s="54">
        <v>10.183</v>
      </c>
      <c r="G56" s="54">
        <v>14.657999999999999</v>
      </c>
    </row>
    <row r="57" spans="1:13" ht="6" customHeight="1" x14ac:dyDescent="0.2">
      <c r="A57" s="49"/>
    </row>
    <row r="58" spans="1:13" ht="13.5" customHeight="1" x14ac:dyDescent="0.2">
      <c r="A58" s="45" t="s">
        <v>2</v>
      </c>
      <c r="B58" s="46"/>
      <c r="E58" s="46" t="s">
        <v>28</v>
      </c>
    </row>
    <row r="59" spans="1:13" ht="5.25" customHeight="1" x14ac:dyDescent="0.2">
      <c r="A59" s="49"/>
    </row>
    <row r="60" spans="1:13" s="53" customFormat="1" ht="13.7" customHeight="1" x14ac:dyDescent="0.2">
      <c r="A60" s="63" t="s">
        <v>18</v>
      </c>
      <c r="B60" s="54">
        <v>35.996999357005073</v>
      </c>
      <c r="C60" s="54">
        <f t="shared" ref="C60:E60" si="4">C56/C54*100</f>
        <v>34.123834256128831</v>
      </c>
      <c r="D60" s="54">
        <f t="shared" si="4"/>
        <v>16.525198558030652</v>
      </c>
      <c r="E60" s="54">
        <f t="shared" si="4"/>
        <v>12.619916450638177</v>
      </c>
      <c r="F60" s="54">
        <f t="shared" ref="F60:G60" si="5">F56/F54*100</f>
        <v>16.260019800083032</v>
      </c>
      <c r="G60" s="54">
        <f t="shared" si="5"/>
        <v>23.641935483870967</v>
      </c>
      <c r="H60" s="54"/>
      <c r="I60" s="54"/>
      <c r="J60" s="54"/>
      <c r="K60" s="54"/>
    </row>
    <row r="61" spans="1:13" s="53" customFormat="1" ht="13.7" customHeight="1" x14ac:dyDescent="0.2">
      <c r="A61" s="63"/>
      <c r="B61" s="54"/>
      <c r="C61" s="54"/>
      <c r="D61" s="54"/>
      <c r="E61" s="54"/>
      <c r="F61" s="54"/>
      <c r="G61" s="54"/>
      <c r="H61" s="54"/>
      <c r="I61" s="54"/>
      <c r="J61" s="54"/>
      <c r="K61" s="54"/>
    </row>
    <row r="62" spans="1:13" s="53" customFormat="1" ht="13.7" customHeight="1" x14ac:dyDescent="0.2">
      <c r="A62" s="63"/>
      <c r="B62" s="75"/>
      <c r="C62" s="75"/>
      <c r="E62" s="75" t="s">
        <v>29</v>
      </c>
      <c r="F62" s="54"/>
      <c r="G62" s="54"/>
      <c r="H62" s="54"/>
      <c r="I62" s="54"/>
      <c r="J62" s="54"/>
      <c r="K62" s="54"/>
    </row>
    <row r="63" spans="1:13" ht="15.6" customHeight="1" x14ac:dyDescent="0.2">
      <c r="A63" s="63"/>
      <c r="B63" s="76"/>
      <c r="C63" s="76"/>
      <c r="D63" s="76"/>
      <c r="E63" s="76"/>
      <c r="F63" s="76"/>
      <c r="G63" s="76"/>
      <c r="H63" s="44"/>
      <c r="I63" s="44"/>
      <c r="J63" s="44"/>
      <c r="K63" s="44"/>
    </row>
    <row r="64" spans="1:13" s="53" customFormat="1" ht="13.7" customHeight="1" x14ac:dyDescent="0.2">
      <c r="A64" s="45" t="s">
        <v>52</v>
      </c>
      <c r="B64" s="76"/>
      <c r="C64" s="76"/>
      <c r="D64" s="76"/>
      <c r="E64" s="76"/>
      <c r="F64" s="76"/>
      <c r="G64" s="76"/>
      <c r="H64" s="54"/>
      <c r="I64" s="54"/>
      <c r="J64" s="54"/>
      <c r="K64" s="54"/>
    </row>
    <row r="65" spans="1:11" s="53" customFormat="1" ht="13.7" customHeight="1" x14ac:dyDescent="0.2">
      <c r="A65" s="45" t="s">
        <v>53</v>
      </c>
      <c r="B65" s="67">
        <v>18.3</v>
      </c>
      <c r="C65" s="66">
        <v>15.3</v>
      </c>
      <c r="D65" s="66">
        <v>13.1</v>
      </c>
      <c r="E65" s="66">
        <v>17</v>
      </c>
      <c r="F65" s="66">
        <v>17.600000000000001</v>
      </c>
      <c r="G65" s="66">
        <v>16.5</v>
      </c>
      <c r="H65" s="77"/>
      <c r="I65" s="54"/>
      <c r="J65" s="54"/>
      <c r="K65" s="54"/>
    </row>
    <row r="66" spans="1:11" s="53" customFormat="1" ht="13.7" customHeight="1" x14ac:dyDescent="0.2">
      <c r="A66" s="45"/>
      <c r="B66" s="67"/>
      <c r="C66" s="66"/>
      <c r="D66" s="66"/>
      <c r="E66" s="66"/>
      <c r="F66" s="66"/>
      <c r="G66" s="66"/>
      <c r="H66" s="77"/>
      <c r="I66" s="54"/>
      <c r="J66" s="54"/>
      <c r="K66" s="54"/>
    </row>
    <row r="67" spans="1:11" s="53" customFormat="1" ht="13.7" customHeight="1" x14ac:dyDescent="0.2">
      <c r="A67" s="45" t="s">
        <v>54</v>
      </c>
      <c r="B67" s="67">
        <v>21.6</v>
      </c>
      <c r="C67" s="66">
        <v>18.100000000000001</v>
      </c>
      <c r="D67" s="66">
        <v>14.1</v>
      </c>
      <c r="E67" s="66">
        <v>20.100000000000001</v>
      </c>
      <c r="F67" s="66">
        <v>20</v>
      </c>
      <c r="G67" s="66">
        <v>18.5</v>
      </c>
      <c r="H67" s="77"/>
      <c r="I67" s="54"/>
      <c r="J67" s="54"/>
      <c r="K67" s="54"/>
    </row>
    <row r="68" spans="1:11" s="53" customFormat="1" ht="13.7" customHeight="1" x14ac:dyDescent="0.2">
      <c r="A68" s="45"/>
      <c r="B68" s="67"/>
      <c r="C68" s="66"/>
      <c r="D68" s="66"/>
      <c r="E68" s="66"/>
      <c r="F68" s="66"/>
      <c r="G68" s="66"/>
      <c r="H68" s="77"/>
      <c r="I68" s="54"/>
      <c r="J68" s="54"/>
      <c r="K68" s="54"/>
    </row>
    <row r="69" spans="1:11" ht="13.7" customHeight="1" x14ac:dyDescent="0.2">
      <c r="A69" s="63" t="s">
        <v>55</v>
      </c>
      <c r="B69" s="78">
        <v>14.4</v>
      </c>
      <c r="C69" s="65">
        <v>11.2</v>
      </c>
      <c r="D69" s="65">
        <v>10.1</v>
      </c>
      <c r="E69" s="65">
        <v>11.7</v>
      </c>
      <c r="F69" s="65">
        <v>12.3</v>
      </c>
      <c r="G69" s="65">
        <v>12.3</v>
      </c>
      <c r="H69" s="78"/>
      <c r="I69" s="44"/>
      <c r="J69" s="44"/>
      <c r="K69" s="44"/>
    </row>
    <row r="70" spans="1:11" ht="10.5" customHeight="1" x14ac:dyDescent="0.2">
      <c r="A70" s="63"/>
      <c r="B70" s="78"/>
      <c r="C70" s="78"/>
      <c r="D70" s="78"/>
      <c r="E70" s="78"/>
      <c r="F70" s="78"/>
      <c r="G70" s="78"/>
      <c r="H70" s="78"/>
      <c r="I70" s="44"/>
      <c r="J70" s="44"/>
      <c r="K70" s="44"/>
    </row>
    <row r="71" spans="1:11" ht="10.5" customHeight="1" x14ac:dyDescent="0.2">
      <c r="A71" s="45" t="s">
        <v>17</v>
      </c>
    </row>
    <row r="72" spans="1:11" s="53" customFormat="1" ht="13.7" customHeight="1" x14ac:dyDescent="0.2">
      <c r="A72" s="79" t="s">
        <v>56</v>
      </c>
      <c r="B72" s="80">
        <v>1.913</v>
      </c>
      <c r="C72" s="80">
        <v>2.8860000000000001</v>
      </c>
      <c r="D72" s="80">
        <v>3.5289999999999999</v>
      </c>
      <c r="E72" s="80">
        <v>1.413</v>
      </c>
      <c r="F72" s="80">
        <v>2.0619999999999998</v>
      </c>
      <c r="G72" s="80" t="s">
        <v>33</v>
      </c>
      <c r="H72" s="52"/>
      <c r="I72" s="54"/>
      <c r="J72" s="54"/>
      <c r="K72" s="54"/>
    </row>
    <row r="73" spans="1:11" ht="13.7" customHeight="1" x14ac:dyDescent="0.2">
      <c r="A73" s="81" t="s">
        <v>389</v>
      </c>
    </row>
    <row r="74" spans="1:11" ht="13.7" customHeight="1" x14ac:dyDescent="0.2">
      <c r="A74" s="81" t="s">
        <v>361</v>
      </c>
    </row>
    <row r="75" spans="1:11" ht="13.7" customHeight="1" x14ac:dyDescent="0.2">
      <c r="A75" s="81" t="s">
        <v>381</v>
      </c>
    </row>
    <row r="76" spans="1:11" ht="13.7" customHeight="1" x14ac:dyDescent="0.2">
      <c r="A76" s="81" t="s">
        <v>382</v>
      </c>
    </row>
    <row r="77" spans="1:11" ht="15" customHeight="1" x14ac:dyDescent="0.2">
      <c r="A77" s="40" t="s">
        <v>383</v>
      </c>
    </row>
    <row r="78" spans="1:11" ht="13.5" customHeight="1" x14ac:dyDescent="0.2">
      <c r="A78" s="82" t="s">
        <v>384</v>
      </c>
    </row>
    <row r="79" spans="1:11" hidden="1" x14ac:dyDescent="0.2">
      <c r="A79" s="83"/>
    </row>
    <row r="80" spans="1:11" hidden="1" x14ac:dyDescent="0.2">
      <c r="A80" s="83" t="s">
        <v>59</v>
      </c>
    </row>
    <row r="81" spans="1:13" hidden="1" x14ac:dyDescent="0.2">
      <c r="A81" s="83" t="s">
        <v>60</v>
      </c>
    </row>
    <row r="82" spans="1:13" hidden="1" x14ac:dyDescent="0.2">
      <c r="A82" s="83" t="s">
        <v>61</v>
      </c>
    </row>
    <row r="83" spans="1:13" hidden="1" x14ac:dyDescent="0.2">
      <c r="A83" s="83"/>
    </row>
    <row r="84" spans="1:13" hidden="1" x14ac:dyDescent="0.2">
      <c r="A84" s="83"/>
    </row>
    <row r="85" spans="1:13" hidden="1" x14ac:dyDescent="0.2">
      <c r="A85" s="83">
        <v>43.191000000000003</v>
      </c>
    </row>
    <row r="86" spans="1:13" hidden="1" x14ac:dyDescent="0.2">
      <c r="A86" s="47">
        <v>8.103999999999985</v>
      </c>
    </row>
    <row r="87" spans="1:13" hidden="1" x14ac:dyDescent="0.2">
      <c r="A87" s="83"/>
      <c r="B87" s="47"/>
      <c r="C87" s="47"/>
      <c r="D87" s="47"/>
      <c r="E87" s="47"/>
      <c r="F87" s="47"/>
      <c r="G87" s="47"/>
      <c r="H87" s="44"/>
      <c r="I87" s="44"/>
      <c r="K87" s="44"/>
    </row>
    <row r="88" spans="1:13" hidden="1" x14ac:dyDescent="0.2">
      <c r="A88" s="83"/>
      <c r="B88" s="47"/>
      <c r="C88" s="47"/>
      <c r="D88" s="47"/>
      <c r="E88" s="47"/>
      <c r="F88" s="47"/>
      <c r="G88" s="47"/>
      <c r="H88" s="44"/>
      <c r="I88" s="44"/>
      <c r="J88" s="44"/>
      <c r="K88" s="44"/>
      <c r="M88" s="44"/>
    </row>
    <row r="89" spans="1:13" x14ac:dyDescent="0.2">
      <c r="A89" s="84" t="s">
        <v>62</v>
      </c>
      <c r="B89" s="47"/>
      <c r="C89" s="47"/>
      <c r="D89" s="47"/>
      <c r="E89" s="47"/>
      <c r="F89" s="47"/>
      <c r="G89" s="47"/>
      <c r="H89" s="44"/>
      <c r="I89" s="44"/>
      <c r="J89" s="44"/>
      <c r="K89" s="44"/>
      <c r="M89" s="44"/>
    </row>
    <row r="90" spans="1:13" x14ac:dyDescent="0.2">
      <c r="A90" s="40" t="s">
        <v>63</v>
      </c>
      <c r="B90" s="47"/>
      <c r="C90" s="47"/>
      <c r="D90" s="47"/>
      <c r="E90" s="47"/>
      <c r="F90" s="47"/>
      <c r="G90" s="47"/>
      <c r="H90" s="44"/>
      <c r="I90" s="44"/>
      <c r="J90" s="44"/>
      <c r="K90" s="44"/>
      <c r="M90" s="44"/>
    </row>
    <row r="91" spans="1:13" x14ac:dyDescent="0.2">
      <c r="A91" s="85" t="s">
        <v>418</v>
      </c>
      <c r="B91" s="47"/>
      <c r="C91" s="47"/>
      <c r="D91" s="47"/>
      <c r="E91" s="47"/>
      <c r="F91" s="47"/>
      <c r="G91" s="47"/>
      <c r="H91" s="44"/>
      <c r="I91" s="44"/>
      <c r="J91" s="44"/>
      <c r="K91" s="44"/>
      <c r="M91" s="44"/>
    </row>
    <row r="92" spans="1:13" x14ac:dyDescent="0.2">
      <c r="A92" s="83"/>
      <c r="B92" s="47"/>
      <c r="C92" s="47"/>
      <c r="D92" s="47"/>
      <c r="E92" s="47"/>
      <c r="F92" s="47"/>
      <c r="G92" s="47"/>
      <c r="H92" s="44"/>
      <c r="I92" s="44"/>
      <c r="K92" s="44"/>
    </row>
    <row r="93" spans="1:13" x14ac:dyDescent="0.2">
      <c r="A93" s="83"/>
      <c r="B93" s="47"/>
      <c r="C93" s="47"/>
      <c r="D93" s="47"/>
      <c r="E93" s="47"/>
      <c r="F93" s="47"/>
      <c r="G93" s="47"/>
      <c r="H93" s="44"/>
      <c r="I93" s="44"/>
      <c r="J93" s="44"/>
      <c r="K93" s="44"/>
      <c r="M93" s="44"/>
    </row>
    <row r="94" spans="1:13" x14ac:dyDescent="0.2">
      <c r="A94" s="83"/>
      <c r="B94" s="47"/>
      <c r="C94" s="47"/>
      <c r="D94" s="47"/>
      <c r="E94" s="47"/>
      <c r="F94" s="47"/>
      <c r="G94" s="47"/>
      <c r="H94" s="44"/>
      <c r="I94" s="44"/>
      <c r="J94" s="44"/>
      <c r="K94" s="44"/>
      <c r="M94" s="44"/>
    </row>
    <row r="95" spans="1:13" x14ac:dyDescent="0.2">
      <c r="A95" s="83"/>
      <c r="B95" s="47"/>
      <c r="C95" s="47"/>
      <c r="D95" s="47"/>
      <c r="E95" s="47"/>
      <c r="F95" s="47"/>
      <c r="G95" s="47"/>
      <c r="H95" s="44"/>
      <c r="I95" s="44"/>
      <c r="J95" s="44"/>
      <c r="K95" s="44"/>
      <c r="M95" s="44"/>
    </row>
    <row r="96" spans="1:13" x14ac:dyDescent="0.2">
      <c r="A96" s="83"/>
    </row>
    <row r="97" spans="1:13" x14ac:dyDescent="0.2">
      <c r="A97" s="83"/>
      <c r="B97" s="47"/>
      <c r="C97" s="47"/>
      <c r="D97" s="47"/>
      <c r="E97" s="47"/>
      <c r="F97" s="47"/>
      <c r="G97" s="47"/>
      <c r="H97" s="44"/>
      <c r="I97" s="44"/>
      <c r="K97" s="44"/>
    </row>
    <row r="98" spans="1:13" x14ac:dyDescent="0.2">
      <c r="A98" s="83"/>
      <c r="B98" s="47"/>
      <c r="C98" s="47"/>
      <c r="D98" s="47"/>
      <c r="E98" s="47"/>
      <c r="F98" s="47"/>
      <c r="G98" s="47"/>
      <c r="H98" s="44"/>
      <c r="I98" s="44"/>
      <c r="J98" s="44"/>
      <c r="K98" s="44"/>
      <c r="M98" s="44"/>
    </row>
    <row r="99" spans="1:13" x14ac:dyDescent="0.2">
      <c r="A99" s="83"/>
      <c r="B99" s="47"/>
      <c r="C99" s="47"/>
      <c r="D99" s="47"/>
      <c r="E99" s="47"/>
      <c r="F99" s="47"/>
      <c r="G99" s="47"/>
      <c r="H99" s="44"/>
      <c r="I99" s="44"/>
      <c r="J99" s="44"/>
      <c r="K99" s="44"/>
      <c r="M99" s="44"/>
    </row>
    <row r="100" spans="1:13" x14ac:dyDescent="0.2">
      <c r="A100" s="83"/>
      <c r="B100" s="47"/>
      <c r="C100" s="47"/>
      <c r="D100" s="47"/>
      <c r="E100" s="47"/>
      <c r="F100" s="47"/>
      <c r="G100" s="47"/>
      <c r="H100" s="44"/>
      <c r="I100" s="44"/>
      <c r="J100" s="44"/>
      <c r="K100" s="44"/>
      <c r="M100" s="44"/>
    </row>
    <row r="101" spans="1:13" x14ac:dyDescent="0.2">
      <c r="A101" s="83"/>
    </row>
    <row r="102" spans="1:13" x14ac:dyDescent="0.2">
      <c r="A102" s="83"/>
      <c r="B102" s="47"/>
      <c r="C102" s="47"/>
      <c r="D102" s="47"/>
      <c r="E102" s="47"/>
      <c r="F102" s="47"/>
      <c r="G102" s="47"/>
      <c r="H102" s="44"/>
      <c r="I102" s="44"/>
      <c r="K102" s="44"/>
    </row>
    <row r="103" spans="1:13" x14ac:dyDescent="0.2">
      <c r="A103" s="83"/>
      <c r="B103" s="47"/>
      <c r="C103" s="47"/>
      <c r="D103" s="47"/>
      <c r="E103" s="47"/>
      <c r="F103" s="47"/>
      <c r="G103" s="47"/>
      <c r="H103" s="44"/>
      <c r="I103" s="44"/>
      <c r="J103" s="44"/>
      <c r="K103" s="44"/>
      <c r="M103" s="44"/>
    </row>
    <row r="104" spans="1:13" x14ac:dyDescent="0.2">
      <c r="A104" s="83"/>
      <c r="B104" s="47"/>
      <c r="C104" s="47"/>
      <c r="D104" s="47"/>
      <c r="E104" s="47"/>
      <c r="F104" s="47"/>
      <c r="G104" s="47"/>
      <c r="H104" s="44"/>
      <c r="I104" s="44"/>
      <c r="J104" s="44"/>
      <c r="K104" s="44"/>
      <c r="M104" s="44"/>
    </row>
    <row r="105" spans="1:13" x14ac:dyDescent="0.2">
      <c r="A105" s="83"/>
      <c r="B105" s="47"/>
      <c r="C105" s="47"/>
      <c r="D105" s="47"/>
      <c r="E105" s="47"/>
      <c r="F105" s="47"/>
      <c r="G105" s="47"/>
      <c r="H105" s="44"/>
      <c r="I105" s="44"/>
      <c r="J105" s="44"/>
      <c r="K105" s="44"/>
      <c r="M105" s="44"/>
    </row>
    <row r="106" spans="1:13" x14ac:dyDescent="0.2">
      <c r="A106" s="83"/>
    </row>
    <row r="107" spans="1:13" x14ac:dyDescent="0.2">
      <c r="A107" s="83"/>
      <c r="B107" s="47"/>
      <c r="C107" s="47"/>
      <c r="D107" s="47"/>
      <c r="E107" s="47"/>
      <c r="F107" s="47"/>
      <c r="G107" s="47"/>
      <c r="H107" s="44"/>
      <c r="I107" s="44"/>
      <c r="J107" s="44"/>
      <c r="K107" s="44"/>
      <c r="M107" s="44"/>
    </row>
    <row r="108" spans="1:13" x14ac:dyDescent="0.2">
      <c r="A108" s="83"/>
      <c r="B108" s="47"/>
      <c r="C108" s="47"/>
      <c r="D108" s="47"/>
      <c r="E108" s="47"/>
      <c r="F108" s="47"/>
      <c r="G108" s="47"/>
      <c r="H108" s="44"/>
      <c r="I108" s="44"/>
      <c r="J108" s="44"/>
      <c r="K108" s="44"/>
      <c r="M108" s="44"/>
    </row>
    <row r="109" spans="1:13" x14ac:dyDescent="0.2">
      <c r="A109" s="83"/>
      <c r="B109" s="47"/>
      <c r="C109" s="47"/>
      <c r="D109" s="47"/>
      <c r="E109" s="47"/>
      <c r="F109" s="47"/>
      <c r="G109" s="47"/>
      <c r="H109" s="44"/>
      <c r="I109" s="44"/>
      <c r="J109" s="44"/>
      <c r="K109" s="44"/>
      <c r="M109" s="44"/>
    </row>
    <row r="110" spans="1:13" x14ac:dyDescent="0.2">
      <c r="A110" s="83"/>
      <c r="B110" s="47"/>
      <c r="C110" s="47"/>
      <c r="D110" s="47"/>
      <c r="E110" s="47"/>
      <c r="F110" s="47"/>
      <c r="G110" s="47"/>
      <c r="H110" s="44"/>
      <c r="I110" s="44"/>
      <c r="J110" s="44"/>
      <c r="K110" s="44"/>
      <c r="M110" s="44"/>
    </row>
    <row r="111" spans="1:13" x14ac:dyDescent="0.2">
      <c r="A111" s="83"/>
      <c r="B111" s="47"/>
      <c r="C111" s="47"/>
      <c r="D111" s="47"/>
      <c r="E111" s="47"/>
      <c r="F111" s="47"/>
      <c r="G111" s="47"/>
      <c r="H111" s="44"/>
      <c r="I111" s="44"/>
      <c r="J111" s="44"/>
      <c r="K111" s="44"/>
      <c r="M111" s="44"/>
    </row>
    <row r="112" spans="1:13" x14ac:dyDescent="0.2">
      <c r="A112" s="83"/>
    </row>
    <row r="113" spans="1:13" x14ac:dyDescent="0.2">
      <c r="A113" s="83"/>
      <c r="B113" s="47"/>
      <c r="C113" s="47"/>
      <c r="D113" s="47"/>
      <c r="E113" s="47"/>
      <c r="F113" s="47"/>
      <c r="G113" s="47"/>
      <c r="H113" s="57"/>
      <c r="I113" s="57"/>
      <c r="J113" s="57"/>
      <c r="K113" s="57"/>
      <c r="M113" s="44"/>
    </row>
    <row r="114" spans="1:13" x14ac:dyDescent="0.2">
      <c r="A114" s="83"/>
      <c r="B114" s="47"/>
      <c r="C114" s="47"/>
      <c r="D114" s="47"/>
      <c r="E114" s="47"/>
      <c r="F114" s="47"/>
      <c r="G114" s="47"/>
      <c r="H114" s="57"/>
      <c r="I114" s="57"/>
      <c r="J114" s="57"/>
      <c r="K114" s="57"/>
      <c r="M114" s="44"/>
    </row>
    <row r="115" spans="1:13" x14ac:dyDescent="0.2">
      <c r="A115" s="83"/>
      <c r="B115" s="47"/>
      <c r="C115" s="47"/>
      <c r="D115" s="47"/>
      <c r="E115" s="47"/>
      <c r="F115" s="47"/>
      <c r="G115" s="47"/>
      <c r="H115" s="57"/>
      <c r="I115" s="57"/>
      <c r="J115" s="57"/>
      <c r="K115" s="57"/>
      <c r="M115" s="44"/>
    </row>
    <row r="116" spans="1:13" x14ac:dyDescent="0.2">
      <c r="A116" s="83"/>
      <c r="B116" s="47"/>
      <c r="C116" s="47"/>
      <c r="D116" s="47"/>
      <c r="E116" s="47"/>
      <c r="F116" s="47"/>
      <c r="G116" s="47"/>
      <c r="H116" s="57"/>
      <c r="I116" s="57"/>
      <c r="J116" s="57"/>
      <c r="K116" s="57"/>
      <c r="M116" s="44"/>
    </row>
    <row r="117" spans="1:13" x14ac:dyDescent="0.2">
      <c r="A117" s="83"/>
      <c r="B117" s="47"/>
      <c r="C117" s="47"/>
      <c r="D117" s="47"/>
      <c r="E117" s="47"/>
      <c r="F117" s="47"/>
      <c r="G117" s="47"/>
      <c r="H117" s="57"/>
      <c r="I117" s="57"/>
      <c r="J117" s="57"/>
      <c r="K117" s="57"/>
      <c r="M117" s="44"/>
    </row>
    <row r="118" spans="1:13" x14ac:dyDescent="0.2">
      <c r="A118" s="83"/>
    </row>
    <row r="119" spans="1:13" x14ac:dyDescent="0.2">
      <c r="A119" s="83"/>
      <c r="B119" s="47"/>
      <c r="C119" s="47"/>
      <c r="D119" s="47"/>
      <c r="E119" s="47"/>
      <c r="F119" s="47"/>
      <c r="G119" s="47"/>
      <c r="H119" s="48"/>
      <c r="I119" s="48"/>
      <c r="J119" s="48"/>
      <c r="K119" s="48"/>
      <c r="M119" s="44"/>
    </row>
    <row r="120" spans="1:13" x14ac:dyDescent="0.2">
      <c r="A120" s="83"/>
      <c r="B120" s="47"/>
      <c r="C120" s="47"/>
      <c r="D120" s="47"/>
      <c r="E120" s="47"/>
      <c r="F120" s="47"/>
      <c r="G120" s="47"/>
      <c r="H120" s="48"/>
      <c r="I120" s="48"/>
      <c r="J120" s="48"/>
      <c r="K120" s="48"/>
      <c r="M120" s="44"/>
    </row>
    <row r="121" spans="1:13" x14ac:dyDescent="0.2">
      <c r="A121" s="83"/>
      <c r="B121" s="47"/>
      <c r="C121" s="47"/>
      <c r="D121" s="47"/>
      <c r="E121" s="47"/>
      <c r="F121" s="47"/>
      <c r="G121" s="47"/>
      <c r="H121" s="48"/>
      <c r="I121" s="48"/>
      <c r="J121" s="48"/>
      <c r="K121" s="48"/>
      <c r="M121" s="44"/>
    </row>
    <row r="122" spans="1:13" x14ac:dyDescent="0.2">
      <c r="A122" s="83"/>
    </row>
    <row r="123" spans="1:13" x14ac:dyDescent="0.2">
      <c r="A123" s="83"/>
      <c r="B123" s="47"/>
      <c r="C123" s="47"/>
      <c r="D123" s="47"/>
      <c r="E123" s="47"/>
      <c r="F123" s="47"/>
      <c r="G123" s="47"/>
      <c r="H123" s="57"/>
      <c r="I123" s="57"/>
      <c r="J123" s="57"/>
      <c r="K123" s="57"/>
      <c r="M123" s="44"/>
    </row>
    <row r="124" spans="1:13" x14ac:dyDescent="0.2">
      <c r="A124" s="83"/>
      <c r="B124" s="47"/>
      <c r="C124" s="47"/>
      <c r="D124" s="47"/>
      <c r="E124" s="47"/>
      <c r="F124" s="47"/>
      <c r="G124" s="47"/>
      <c r="H124" s="48"/>
      <c r="I124" s="48"/>
      <c r="J124" s="48"/>
      <c r="K124" s="48"/>
      <c r="M124" s="44"/>
    </row>
    <row r="125" spans="1:13" x14ac:dyDescent="0.2">
      <c r="A125" s="83"/>
    </row>
    <row r="126" spans="1:13" x14ac:dyDescent="0.2">
      <c r="A126" s="83"/>
      <c r="B126" s="47"/>
      <c r="C126" s="47"/>
      <c r="D126" s="47"/>
      <c r="E126" s="47"/>
      <c r="F126" s="47"/>
      <c r="G126" s="47"/>
      <c r="H126" s="57"/>
      <c r="I126" s="57"/>
      <c r="J126" s="57"/>
      <c r="K126" s="57"/>
      <c r="M126" s="44"/>
    </row>
    <row r="127" spans="1:13" x14ac:dyDescent="0.2">
      <c r="A127" s="83"/>
      <c r="B127" s="47"/>
      <c r="C127" s="47"/>
      <c r="D127" s="47"/>
      <c r="E127" s="47"/>
      <c r="F127" s="47"/>
      <c r="G127" s="47"/>
      <c r="H127" s="57"/>
      <c r="I127" s="57"/>
      <c r="J127" s="57"/>
      <c r="K127" s="57"/>
      <c r="M127" s="44"/>
    </row>
    <row r="128" spans="1:13" x14ac:dyDescent="0.2">
      <c r="A128" s="83"/>
      <c r="B128" s="47"/>
      <c r="C128" s="47"/>
      <c r="D128" s="47"/>
      <c r="E128" s="47"/>
      <c r="F128" s="47"/>
      <c r="G128" s="47"/>
      <c r="H128" s="57"/>
      <c r="I128" s="57"/>
      <c r="J128" s="57"/>
      <c r="K128" s="57"/>
      <c r="M128" s="44"/>
    </row>
    <row r="129" spans="1:11" x14ac:dyDescent="0.2">
      <c r="A129" s="83"/>
    </row>
    <row r="130" spans="1:11" x14ac:dyDescent="0.2">
      <c r="A130" s="83"/>
    </row>
    <row r="131" spans="1:11" x14ac:dyDescent="0.2">
      <c r="A131" s="83"/>
    </row>
    <row r="132" spans="1:11" x14ac:dyDescent="0.2">
      <c r="A132" s="83"/>
    </row>
    <row r="133" spans="1:11" x14ac:dyDescent="0.2">
      <c r="A133" s="83"/>
    </row>
    <row r="134" spans="1:11" x14ac:dyDescent="0.2">
      <c r="A134" s="83"/>
    </row>
    <row r="135" spans="1:11" x14ac:dyDescent="0.2">
      <c r="A135" s="83"/>
    </row>
    <row r="136" spans="1:11" x14ac:dyDescent="0.2">
      <c r="A136" s="83"/>
    </row>
    <row r="137" spans="1:11" x14ac:dyDescent="0.2">
      <c r="A137" s="83"/>
    </row>
    <row r="138" spans="1:11" x14ac:dyDescent="0.2">
      <c r="A138" s="83"/>
    </row>
    <row r="139" spans="1:11" x14ac:dyDescent="0.2">
      <c r="A139" s="83"/>
    </row>
    <row r="140" spans="1:11" x14ac:dyDescent="0.2">
      <c r="A140" s="83"/>
      <c r="B140" s="47"/>
      <c r="C140" s="47"/>
      <c r="D140" s="47"/>
      <c r="E140" s="47"/>
      <c r="F140" s="47"/>
      <c r="G140" s="47"/>
      <c r="H140" s="48"/>
      <c r="I140" s="48"/>
      <c r="K140" s="48"/>
    </row>
    <row r="141" spans="1:11" x14ac:dyDescent="0.2">
      <c r="A141" s="83"/>
    </row>
    <row r="142" spans="1:11" x14ac:dyDescent="0.2">
      <c r="A142" s="83"/>
      <c r="B142" s="47"/>
      <c r="C142" s="47"/>
      <c r="D142" s="47"/>
      <c r="E142" s="47"/>
      <c r="F142" s="47"/>
      <c r="G142" s="47"/>
      <c r="H142" s="48"/>
      <c r="I142" s="48"/>
      <c r="J142" s="48"/>
      <c r="K142" s="48"/>
    </row>
    <row r="143" spans="1:11" x14ac:dyDescent="0.2">
      <c r="A143" s="83"/>
      <c r="B143" s="47"/>
      <c r="C143" s="47"/>
      <c r="D143" s="47"/>
      <c r="E143" s="47"/>
      <c r="F143" s="47"/>
      <c r="G143" s="47"/>
      <c r="H143" s="48"/>
      <c r="I143" s="48"/>
      <c r="J143" s="48"/>
      <c r="K143" s="48"/>
    </row>
    <row r="144" spans="1:11" x14ac:dyDescent="0.2">
      <c r="A144" s="83"/>
    </row>
    <row r="145" spans="1:11" x14ac:dyDescent="0.2">
      <c r="A145" s="83"/>
    </row>
    <row r="146" spans="1:11" x14ac:dyDescent="0.2">
      <c r="A146" s="83"/>
      <c r="B146" s="47"/>
      <c r="C146" s="47"/>
      <c r="D146" s="47"/>
      <c r="E146" s="47"/>
      <c r="F146" s="47"/>
      <c r="G146" s="47"/>
      <c r="H146" s="57"/>
      <c r="I146" s="57"/>
      <c r="J146" s="57"/>
      <c r="K146" s="57"/>
    </row>
    <row r="147" spans="1:11" x14ac:dyDescent="0.2">
      <c r="A147" s="83"/>
      <c r="B147" s="47"/>
      <c r="C147" s="47"/>
      <c r="D147" s="47"/>
      <c r="E147" s="47"/>
      <c r="F147" s="47"/>
      <c r="G147" s="47"/>
      <c r="H147" s="44"/>
      <c r="I147" s="44"/>
      <c r="K147" s="44"/>
    </row>
    <row r="148" spans="1:11" x14ac:dyDescent="0.2">
      <c r="A148" s="83"/>
      <c r="B148" s="47"/>
      <c r="C148" s="47"/>
      <c r="D148" s="47"/>
      <c r="E148" s="47"/>
      <c r="F148" s="47"/>
      <c r="G148" s="47"/>
      <c r="H148" s="44"/>
      <c r="I148" s="44"/>
      <c r="K148" s="44"/>
    </row>
    <row r="149" spans="1:11" x14ac:dyDescent="0.2">
      <c r="A149" s="83"/>
      <c r="B149" s="47"/>
      <c r="C149" s="47"/>
      <c r="D149" s="47"/>
      <c r="E149" s="47"/>
      <c r="F149" s="47"/>
      <c r="G149" s="47"/>
      <c r="H149" s="44"/>
      <c r="I149" s="44"/>
      <c r="J149" s="44"/>
      <c r="K149" s="44"/>
    </row>
    <row r="150" spans="1:11" x14ac:dyDescent="0.2">
      <c r="A150" s="83"/>
      <c r="B150" s="47"/>
      <c r="C150" s="47"/>
      <c r="D150" s="47"/>
      <c r="E150" s="47"/>
      <c r="F150" s="47"/>
      <c r="G150" s="47"/>
      <c r="H150" s="44"/>
      <c r="I150" s="44"/>
      <c r="J150" s="44"/>
      <c r="K150" s="44"/>
    </row>
    <row r="151" spans="1:11" x14ac:dyDescent="0.2">
      <c r="A151" s="83"/>
      <c r="B151" s="47"/>
      <c r="C151" s="47"/>
      <c r="D151" s="47"/>
      <c r="E151" s="47"/>
      <c r="F151" s="47"/>
      <c r="G151" s="47"/>
      <c r="H151" s="44"/>
      <c r="I151" s="44"/>
      <c r="J151" s="44"/>
      <c r="K151" s="44"/>
    </row>
    <row r="152" spans="1:11" x14ac:dyDescent="0.2">
      <c r="A152" s="83"/>
      <c r="B152" s="47"/>
      <c r="C152" s="47"/>
      <c r="D152" s="47"/>
      <c r="E152" s="47"/>
      <c r="F152" s="47"/>
      <c r="G152" s="47"/>
      <c r="H152" s="44"/>
      <c r="I152" s="44"/>
      <c r="J152" s="44"/>
      <c r="K152" s="44"/>
    </row>
    <row r="153" spans="1:11" x14ac:dyDescent="0.2">
      <c r="A153" s="83"/>
      <c r="B153" s="47"/>
      <c r="C153" s="47"/>
      <c r="D153" s="47"/>
      <c r="E153" s="47"/>
      <c r="F153" s="47"/>
      <c r="G153" s="47"/>
      <c r="H153" s="44"/>
      <c r="I153" s="44"/>
      <c r="K153" s="44"/>
    </row>
    <row r="154" spans="1:11" x14ac:dyDescent="0.2">
      <c r="A154" s="83"/>
      <c r="B154" s="47"/>
      <c r="C154" s="47"/>
      <c r="D154" s="47"/>
      <c r="E154" s="47"/>
      <c r="F154" s="47"/>
      <c r="G154" s="47"/>
      <c r="H154" s="44"/>
      <c r="I154" s="44"/>
      <c r="J154" s="44"/>
      <c r="K154" s="44"/>
    </row>
    <row r="155" spans="1:11" x14ac:dyDescent="0.2">
      <c r="A155" s="83"/>
      <c r="B155" s="47"/>
      <c r="C155" s="47"/>
      <c r="D155" s="47"/>
      <c r="E155" s="47"/>
      <c r="F155" s="47"/>
      <c r="G155" s="47"/>
      <c r="H155" s="44"/>
      <c r="I155" s="44"/>
      <c r="J155" s="44"/>
      <c r="K155" s="44"/>
    </row>
    <row r="156" spans="1:11" x14ac:dyDescent="0.2">
      <c r="A156" s="83"/>
      <c r="B156" s="47"/>
      <c r="C156" s="47"/>
      <c r="D156" s="47"/>
      <c r="E156" s="47"/>
      <c r="F156" s="47"/>
      <c r="G156" s="47"/>
      <c r="H156" s="44"/>
      <c r="I156" s="44"/>
      <c r="J156" s="44"/>
      <c r="K156" s="44"/>
    </row>
    <row r="157" spans="1:11" x14ac:dyDescent="0.2">
      <c r="A157" s="83"/>
    </row>
    <row r="158" spans="1:11" x14ac:dyDescent="0.2">
      <c r="A158" s="83"/>
      <c r="B158" s="47"/>
      <c r="C158" s="47"/>
      <c r="D158" s="47"/>
      <c r="E158" s="47"/>
      <c r="F158" s="47"/>
      <c r="G158" s="47"/>
      <c r="H158" s="44"/>
      <c r="I158" s="44"/>
      <c r="J158" s="44"/>
      <c r="K158" s="44"/>
    </row>
    <row r="159" spans="1:11" x14ac:dyDescent="0.2">
      <c r="A159" s="83"/>
    </row>
    <row r="160" spans="1:11" x14ac:dyDescent="0.2">
      <c r="A160" s="83"/>
      <c r="B160" s="47"/>
      <c r="C160" s="47"/>
      <c r="D160" s="47"/>
      <c r="E160" s="47"/>
      <c r="F160" s="47"/>
      <c r="G160" s="47"/>
      <c r="H160" s="48"/>
      <c r="I160" s="48"/>
      <c r="K160" s="48"/>
    </row>
    <row r="161" spans="1:11" x14ac:dyDescent="0.2">
      <c r="A161" s="83"/>
    </row>
    <row r="162" spans="1:11" x14ac:dyDescent="0.2">
      <c r="A162" s="83"/>
      <c r="B162" s="47"/>
      <c r="C162" s="47"/>
      <c r="D162" s="47"/>
      <c r="E162" s="47"/>
      <c r="F162" s="47"/>
      <c r="G162" s="47"/>
      <c r="H162" s="48"/>
      <c r="I162" s="48"/>
      <c r="J162" s="48"/>
      <c r="K162" s="48"/>
    </row>
    <row r="163" spans="1:11" x14ac:dyDescent="0.2">
      <c r="A163" s="83"/>
      <c r="B163" s="47"/>
      <c r="C163" s="47"/>
      <c r="D163" s="47"/>
      <c r="E163" s="47"/>
      <c r="F163" s="47"/>
      <c r="G163" s="47"/>
      <c r="H163" s="48"/>
      <c r="I163" s="48"/>
      <c r="J163" s="48"/>
      <c r="K163" s="48"/>
    </row>
    <row r="164" spans="1:11" x14ac:dyDescent="0.2">
      <c r="A164" s="83"/>
    </row>
    <row r="165" spans="1:11" x14ac:dyDescent="0.2">
      <c r="A165" s="83"/>
    </row>
    <row r="166" spans="1:11" x14ac:dyDescent="0.2">
      <c r="A166" s="83"/>
      <c r="B166" s="47"/>
      <c r="C166" s="47"/>
      <c r="D166" s="47"/>
      <c r="E166" s="47"/>
      <c r="F166" s="47"/>
      <c r="G166" s="47"/>
      <c r="H166" s="57"/>
      <c r="I166" s="57"/>
      <c r="J166" s="57"/>
      <c r="K166" s="57"/>
    </row>
    <row r="167" spans="1:11" x14ac:dyDescent="0.2">
      <c r="A167" s="83"/>
      <c r="B167" s="47"/>
      <c r="C167" s="47"/>
      <c r="D167" s="47"/>
      <c r="E167" s="47"/>
      <c r="F167" s="47"/>
      <c r="G167" s="47"/>
      <c r="H167" s="44"/>
      <c r="I167" s="44"/>
      <c r="K167" s="44"/>
    </row>
    <row r="168" spans="1:11" x14ac:dyDescent="0.2">
      <c r="A168" s="83"/>
      <c r="B168" s="47"/>
      <c r="C168" s="47"/>
      <c r="D168" s="47"/>
      <c r="E168" s="47"/>
      <c r="F168" s="47"/>
      <c r="G168" s="47"/>
      <c r="H168" s="44"/>
      <c r="I168" s="44"/>
      <c r="K168" s="44"/>
    </row>
    <row r="169" spans="1:11" x14ac:dyDescent="0.2">
      <c r="A169" s="83"/>
      <c r="B169" s="47"/>
      <c r="C169" s="47"/>
      <c r="D169" s="47"/>
      <c r="E169" s="47"/>
      <c r="F169" s="47"/>
      <c r="G169" s="47"/>
      <c r="H169" s="44"/>
      <c r="I169" s="44"/>
      <c r="J169" s="44"/>
      <c r="K169" s="44"/>
    </row>
    <row r="170" spans="1:11" x14ac:dyDescent="0.2">
      <c r="A170" s="83"/>
      <c r="B170" s="47"/>
      <c r="C170" s="47"/>
      <c r="D170" s="47"/>
      <c r="E170" s="47"/>
      <c r="F170" s="47"/>
      <c r="G170" s="47"/>
      <c r="H170" s="44"/>
      <c r="I170" s="44"/>
      <c r="J170" s="44"/>
      <c r="K170" s="44"/>
    </row>
    <row r="171" spans="1:11" x14ac:dyDescent="0.2">
      <c r="A171" s="83"/>
      <c r="B171" s="47"/>
      <c r="C171" s="47"/>
      <c r="D171" s="47"/>
      <c r="E171" s="47"/>
      <c r="F171" s="47"/>
      <c r="G171" s="47"/>
      <c r="H171" s="44"/>
      <c r="I171" s="44"/>
      <c r="J171" s="44"/>
      <c r="K171" s="44"/>
    </row>
    <row r="172" spans="1:11" x14ac:dyDescent="0.2">
      <c r="A172" s="83"/>
      <c r="B172" s="47"/>
      <c r="C172" s="47"/>
      <c r="D172" s="47"/>
      <c r="E172" s="47"/>
      <c r="F172" s="47"/>
      <c r="G172" s="47"/>
      <c r="H172" s="44"/>
      <c r="I172" s="44"/>
      <c r="J172" s="44"/>
      <c r="K172" s="44"/>
    </row>
    <row r="173" spans="1:11" x14ac:dyDescent="0.2">
      <c r="A173" s="83"/>
      <c r="B173" s="47"/>
      <c r="C173" s="47"/>
      <c r="D173" s="47"/>
      <c r="E173" s="47"/>
      <c r="F173" s="47"/>
      <c r="G173" s="47"/>
      <c r="H173" s="44"/>
      <c r="I173" s="44"/>
      <c r="K173" s="44"/>
    </row>
    <row r="174" spans="1:11" x14ac:dyDescent="0.2">
      <c r="A174" s="83"/>
      <c r="B174" s="47"/>
      <c r="C174" s="47"/>
      <c r="D174" s="47"/>
      <c r="E174" s="47"/>
      <c r="F174" s="47"/>
      <c r="G174" s="47"/>
      <c r="H174" s="44"/>
      <c r="I174" s="44"/>
      <c r="J174" s="44"/>
      <c r="K174" s="44"/>
    </row>
    <row r="175" spans="1:11" x14ac:dyDescent="0.2">
      <c r="A175" s="83"/>
      <c r="B175" s="47"/>
      <c r="C175" s="47"/>
      <c r="D175" s="47"/>
      <c r="E175" s="47"/>
      <c r="F175" s="47"/>
      <c r="G175" s="47"/>
      <c r="H175" s="44"/>
      <c r="I175" s="44"/>
      <c r="J175" s="44"/>
      <c r="K175" s="44"/>
    </row>
    <row r="176" spans="1:11" x14ac:dyDescent="0.2">
      <c r="A176" s="83"/>
      <c r="B176" s="47"/>
      <c r="C176" s="47"/>
      <c r="D176" s="47"/>
      <c r="E176" s="47"/>
      <c r="F176" s="47"/>
      <c r="G176" s="47"/>
      <c r="H176" s="44"/>
      <c r="I176" s="44"/>
      <c r="J176" s="44"/>
      <c r="K176" s="44"/>
    </row>
    <row r="177" spans="1:12" x14ac:dyDescent="0.2">
      <c r="A177" s="83"/>
    </row>
    <row r="178" spans="1:12" x14ac:dyDescent="0.2">
      <c r="A178" s="83"/>
      <c r="B178" s="47"/>
      <c r="C178" s="47"/>
      <c r="D178" s="47"/>
      <c r="E178" s="47"/>
      <c r="F178" s="47"/>
      <c r="G178" s="47"/>
      <c r="H178" s="44"/>
      <c r="I178" s="44"/>
      <c r="J178" s="44"/>
      <c r="K178" s="44"/>
    </row>
    <row r="179" spans="1:12" x14ac:dyDescent="0.2">
      <c r="A179" s="83"/>
    </row>
    <row r="180" spans="1:12" x14ac:dyDescent="0.2">
      <c r="A180" s="83"/>
    </row>
    <row r="181" spans="1:12" x14ac:dyDescent="0.2">
      <c r="A181" s="83"/>
    </row>
    <row r="182" spans="1:12" x14ac:dyDescent="0.2">
      <c r="A182" s="83"/>
    </row>
    <row r="183" spans="1:12" x14ac:dyDescent="0.2">
      <c r="A183" s="83"/>
    </row>
    <row r="184" spans="1:12" x14ac:dyDescent="0.2">
      <c r="A184" s="83"/>
      <c r="J184" s="57"/>
    </row>
    <row r="185" spans="1:12" x14ac:dyDescent="0.2">
      <c r="A185" s="83"/>
    </row>
    <row r="186" spans="1:12" x14ac:dyDescent="0.2">
      <c r="A186" s="83"/>
    </row>
    <row r="187" spans="1:12" x14ac:dyDescent="0.2">
      <c r="A187" s="83"/>
      <c r="B187" s="47"/>
      <c r="C187" s="47"/>
      <c r="D187" s="47"/>
      <c r="E187" s="47"/>
      <c r="F187" s="47"/>
      <c r="G187" s="47"/>
      <c r="H187" s="57"/>
      <c r="I187" s="57"/>
      <c r="J187" s="57"/>
      <c r="K187" s="57"/>
      <c r="L187" s="57"/>
    </row>
    <row r="188" spans="1:12" x14ac:dyDescent="0.2">
      <c r="A188" s="83"/>
      <c r="B188" s="47"/>
      <c r="C188" s="47"/>
      <c r="D188" s="47"/>
      <c r="E188" s="47"/>
      <c r="F188" s="47"/>
      <c r="G188" s="47"/>
      <c r="H188" s="57"/>
      <c r="I188" s="57"/>
      <c r="J188" s="57"/>
      <c r="K188" s="57"/>
      <c r="L188" s="57"/>
    </row>
    <row r="189" spans="1:12" x14ac:dyDescent="0.2">
      <c r="A189" s="83"/>
      <c r="B189" s="47"/>
      <c r="C189" s="47"/>
      <c r="D189" s="47"/>
      <c r="E189" s="47"/>
      <c r="F189" s="47"/>
      <c r="G189" s="47"/>
      <c r="H189" s="57"/>
      <c r="I189" s="57"/>
      <c r="J189" s="57"/>
      <c r="K189" s="57"/>
      <c r="L189" s="57"/>
    </row>
    <row r="190" spans="1:12" x14ac:dyDescent="0.2">
      <c r="A190" s="83"/>
      <c r="B190" s="47"/>
      <c r="C190" s="47"/>
      <c r="D190" s="47"/>
      <c r="E190" s="47"/>
      <c r="F190" s="47"/>
      <c r="G190" s="47"/>
      <c r="H190" s="57"/>
      <c r="I190" s="57"/>
      <c r="J190" s="57"/>
      <c r="K190" s="57"/>
      <c r="L190" s="57"/>
    </row>
    <row r="191" spans="1:12" x14ac:dyDescent="0.2">
      <c r="A191" s="83"/>
      <c r="J191" s="57"/>
      <c r="L191" s="57"/>
    </row>
    <row r="192" spans="1:12" x14ac:dyDescent="0.2">
      <c r="A192" s="83"/>
      <c r="J192" s="57"/>
      <c r="L192" s="57"/>
    </row>
    <row r="193" spans="1:12" x14ac:dyDescent="0.2">
      <c r="A193" s="83"/>
      <c r="J193" s="57"/>
      <c r="L193" s="57"/>
    </row>
    <row r="194" spans="1:12" x14ac:dyDescent="0.2">
      <c r="A194" s="83"/>
      <c r="J194" s="57"/>
      <c r="L194" s="57"/>
    </row>
    <row r="195" spans="1:12" x14ac:dyDescent="0.2">
      <c r="A195" s="83"/>
      <c r="J195" s="57"/>
      <c r="L195" s="57"/>
    </row>
    <row r="196" spans="1:12" x14ac:dyDescent="0.2">
      <c r="A196" s="83"/>
      <c r="J196" s="57"/>
      <c r="L196" s="57"/>
    </row>
    <row r="197" spans="1:12" x14ac:dyDescent="0.2">
      <c r="A197" s="83"/>
      <c r="J197" s="57"/>
      <c r="L197" s="57"/>
    </row>
    <row r="198" spans="1:12" x14ac:dyDescent="0.2">
      <c r="A198" s="83"/>
      <c r="J198" s="57"/>
      <c r="L198" s="57"/>
    </row>
    <row r="199" spans="1:12" x14ac:dyDescent="0.2">
      <c r="A199" s="83"/>
      <c r="J199" s="57"/>
      <c r="L199" s="57"/>
    </row>
    <row r="200" spans="1:12" x14ac:dyDescent="0.2">
      <c r="A200" s="83"/>
      <c r="J200" s="57"/>
      <c r="L200" s="57"/>
    </row>
    <row r="201" spans="1:12" x14ac:dyDescent="0.2">
      <c r="A201" s="83"/>
      <c r="J201" s="57"/>
      <c r="L201" s="57"/>
    </row>
    <row r="202" spans="1:12" x14ac:dyDescent="0.2">
      <c r="A202" s="83"/>
      <c r="J202" s="57"/>
      <c r="L202" s="57"/>
    </row>
    <row r="203" spans="1:12" x14ac:dyDescent="0.2">
      <c r="A203" s="83"/>
      <c r="J203" s="57"/>
      <c r="L203" s="57"/>
    </row>
    <row r="204" spans="1:12" x14ac:dyDescent="0.2">
      <c r="A204" s="83"/>
      <c r="J204" s="57"/>
      <c r="L204" s="57"/>
    </row>
    <row r="205" spans="1:12" x14ac:dyDescent="0.2">
      <c r="A205" s="83"/>
      <c r="J205" s="57"/>
      <c r="L205" s="57"/>
    </row>
    <row r="206" spans="1:12" x14ac:dyDescent="0.2">
      <c r="A206" s="83"/>
      <c r="J206" s="57"/>
      <c r="L206" s="57"/>
    </row>
    <row r="207" spans="1:12" x14ac:dyDescent="0.2">
      <c r="A207" s="83"/>
      <c r="J207" s="57"/>
      <c r="L207" s="57"/>
    </row>
    <row r="208" spans="1:12" x14ac:dyDescent="0.2">
      <c r="A208" s="83"/>
      <c r="J208" s="57"/>
      <c r="L208" s="57"/>
    </row>
    <row r="209" spans="1:12" x14ac:dyDescent="0.2">
      <c r="A209" s="83"/>
      <c r="J209" s="57"/>
      <c r="L209" s="57"/>
    </row>
    <row r="210" spans="1:12" x14ac:dyDescent="0.2">
      <c r="A210" s="83"/>
      <c r="J210" s="57"/>
      <c r="L210" s="57"/>
    </row>
    <row r="211" spans="1:12" x14ac:dyDescent="0.2">
      <c r="A211" s="83"/>
      <c r="J211" s="57"/>
      <c r="L211" s="57"/>
    </row>
    <row r="212" spans="1:12" x14ac:dyDescent="0.2">
      <c r="A212" s="83"/>
      <c r="J212" s="57"/>
      <c r="L212" s="57"/>
    </row>
    <row r="213" spans="1:12" x14ac:dyDescent="0.2">
      <c r="A213" s="83"/>
      <c r="J213" s="57"/>
      <c r="L213" s="57"/>
    </row>
    <row r="214" spans="1:12" x14ac:dyDescent="0.2">
      <c r="A214" s="83"/>
      <c r="J214" s="57"/>
      <c r="L214" s="57"/>
    </row>
    <row r="215" spans="1:12" x14ac:dyDescent="0.2">
      <c r="A215" s="83"/>
      <c r="J215" s="57"/>
      <c r="L215" s="57"/>
    </row>
    <row r="216" spans="1:12" x14ac:dyDescent="0.2">
      <c r="A216" s="83"/>
      <c r="J216" s="57"/>
      <c r="L216" s="57"/>
    </row>
    <row r="217" spans="1:12" x14ac:dyDescent="0.2">
      <c r="A217" s="83"/>
      <c r="J217" s="57"/>
      <c r="L217" s="57"/>
    </row>
    <row r="218" spans="1:12" x14ac:dyDescent="0.2">
      <c r="A218" s="83"/>
      <c r="J218" s="57"/>
      <c r="L218" s="57"/>
    </row>
    <row r="219" spans="1:12" x14ac:dyDescent="0.2">
      <c r="A219" s="83"/>
      <c r="J219" s="57"/>
      <c r="L219" s="57"/>
    </row>
    <row r="220" spans="1:12" x14ac:dyDescent="0.2">
      <c r="A220" s="83"/>
      <c r="L220" s="57"/>
    </row>
    <row r="221" spans="1:12" x14ac:dyDescent="0.2">
      <c r="A221" s="83"/>
      <c r="L221" s="57"/>
    </row>
    <row r="222" spans="1:12" x14ac:dyDescent="0.2">
      <c r="A222" s="83"/>
      <c r="L222" s="57"/>
    </row>
    <row r="223" spans="1:12" x14ac:dyDescent="0.2">
      <c r="A223" s="83"/>
    </row>
    <row r="224" spans="1:12" x14ac:dyDescent="0.2">
      <c r="A224" s="83"/>
    </row>
    <row r="225" spans="1:11" x14ac:dyDescent="0.2">
      <c r="A225" s="83"/>
      <c r="B225" s="47"/>
      <c r="C225" s="47"/>
      <c r="D225" s="47"/>
      <c r="E225" s="47"/>
      <c r="F225" s="47"/>
      <c r="G225" s="47"/>
      <c r="H225" s="44"/>
      <c r="I225" s="44"/>
      <c r="K225" s="44"/>
    </row>
    <row r="226" spans="1:11" x14ac:dyDescent="0.2">
      <c r="A226" s="83"/>
      <c r="B226" s="47"/>
      <c r="C226" s="47"/>
      <c r="D226" s="47"/>
      <c r="E226" s="47"/>
      <c r="F226" s="47"/>
      <c r="G226" s="47"/>
      <c r="H226" s="86"/>
      <c r="I226" s="86"/>
      <c r="J226" s="86"/>
      <c r="K226" s="44"/>
    </row>
    <row r="227" spans="1:11" x14ac:dyDescent="0.2">
      <c r="A227" s="83"/>
      <c r="B227" s="47"/>
      <c r="C227" s="47"/>
      <c r="D227" s="47"/>
      <c r="E227" s="47"/>
      <c r="F227" s="47"/>
      <c r="G227" s="47"/>
      <c r="H227" s="86"/>
      <c r="I227" s="86"/>
      <c r="J227" s="86"/>
      <c r="K227" s="44"/>
    </row>
    <row r="228" spans="1:11" x14ac:dyDescent="0.2">
      <c r="A228" s="83"/>
      <c r="B228" s="47"/>
      <c r="C228" s="47"/>
      <c r="D228" s="47"/>
      <c r="E228" s="47"/>
      <c r="F228" s="47"/>
      <c r="G228" s="47"/>
      <c r="H228" s="86"/>
      <c r="I228" s="86"/>
      <c r="K228" s="44"/>
    </row>
    <row r="229" spans="1:11" x14ac:dyDescent="0.2">
      <c r="A229" s="83"/>
      <c r="B229" s="47"/>
      <c r="C229" s="47"/>
      <c r="D229" s="47"/>
      <c r="E229" s="47"/>
      <c r="F229" s="47"/>
      <c r="G229" s="47"/>
      <c r="H229" s="86"/>
      <c r="I229" s="86"/>
      <c r="K229" s="44"/>
    </row>
    <row r="230" spans="1:11" x14ac:dyDescent="0.2">
      <c r="A230" s="83"/>
      <c r="B230" s="47"/>
      <c r="C230" s="47"/>
      <c r="D230" s="47"/>
      <c r="E230" s="47"/>
      <c r="F230" s="47"/>
      <c r="G230" s="47"/>
      <c r="H230" s="86"/>
      <c r="I230" s="86"/>
      <c r="K230" s="44"/>
    </row>
    <row r="231" spans="1:11" x14ac:dyDescent="0.2">
      <c r="A231" s="83"/>
      <c r="B231" s="47"/>
      <c r="C231" s="47"/>
      <c r="D231" s="47"/>
      <c r="E231" s="47"/>
      <c r="F231" s="47"/>
      <c r="G231" s="47"/>
      <c r="H231" s="86"/>
      <c r="I231" s="86"/>
      <c r="K231" s="44"/>
    </row>
    <row r="232" spans="1:11" x14ac:dyDescent="0.2">
      <c r="A232" s="83"/>
      <c r="B232" s="47"/>
      <c r="C232" s="47"/>
      <c r="D232" s="47"/>
      <c r="E232" s="47"/>
      <c r="F232" s="47"/>
      <c r="G232" s="47"/>
      <c r="H232" s="86"/>
      <c r="I232" s="86"/>
      <c r="K232" s="44"/>
    </row>
    <row r="233" spans="1:11" x14ac:dyDescent="0.2">
      <c r="A233" s="83"/>
      <c r="B233" s="47"/>
      <c r="C233" s="47"/>
      <c r="D233" s="47"/>
      <c r="E233" s="47"/>
      <c r="F233" s="47"/>
      <c r="G233" s="47"/>
      <c r="H233" s="86"/>
      <c r="I233" s="86"/>
      <c r="K233" s="44"/>
    </row>
    <row r="234" spans="1:11" x14ac:dyDescent="0.2">
      <c r="A234" s="83"/>
    </row>
  </sheetData>
  <printOptions horizontalCentered="1"/>
  <pageMargins left="0.5" right="0.5" top="0.75" bottom="0.5" header="0" footer="0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F30"/>
  <sheetViews>
    <sheetView showGridLines="0" zoomScale="110" zoomScaleNormal="110" workbookViewId="0"/>
  </sheetViews>
  <sheetFormatPr defaultColWidth="8.625" defaultRowHeight="12" x14ac:dyDescent="0.2"/>
  <cols>
    <col min="1" max="1" width="16.25" style="90" customWidth="1"/>
    <col min="2" max="2" width="4.875" style="90" customWidth="1"/>
    <col min="3" max="3" width="10.125" style="90" customWidth="1"/>
    <col min="4" max="4" width="1.75" style="90" customWidth="1"/>
    <col min="5" max="5" width="8.375" style="111" customWidth="1"/>
    <col min="6" max="6" width="2.25" style="90" customWidth="1"/>
    <col min="7" max="7" width="9.375" style="90" customWidth="1"/>
    <col min="8" max="8" width="1.75" style="90" customWidth="1"/>
    <col min="9" max="9" width="8.375" style="90" customWidth="1"/>
    <col min="10" max="10" width="2.25" style="90" customWidth="1"/>
    <col min="11" max="11" width="9.375" style="90" customWidth="1"/>
    <col min="12" max="12" width="1.75" style="90" customWidth="1"/>
    <col min="13" max="13" width="8.375" style="90" customWidth="1"/>
    <col min="14" max="14" width="2.375" style="90" customWidth="1"/>
    <col min="15" max="15" width="9.375" style="91" customWidth="1"/>
    <col min="16" max="16" width="10.375" style="90" customWidth="1"/>
    <col min="17" max="17" width="1.375" style="90" customWidth="1"/>
    <col min="18" max="256" width="8.625" style="90"/>
    <col min="257" max="257" width="16.25" style="90" customWidth="1"/>
    <col min="258" max="258" width="4.875" style="90" customWidth="1"/>
    <col min="259" max="259" width="9.625" style="90" customWidth="1"/>
    <col min="260" max="260" width="1.75" style="90" customWidth="1"/>
    <col min="261" max="261" width="8.375" style="90" customWidth="1"/>
    <col min="262" max="262" width="2.25" style="90" customWidth="1"/>
    <col min="263" max="263" width="9.375" style="90" customWidth="1"/>
    <col min="264" max="264" width="1.75" style="90" customWidth="1"/>
    <col min="265" max="265" width="8.375" style="90" customWidth="1"/>
    <col min="266" max="266" width="2.25" style="90" customWidth="1"/>
    <col min="267" max="267" width="9.375" style="90" customWidth="1"/>
    <col min="268" max="268" width="1.75" style="90" customWidth="1"/>
    <col min="269" max="269" width="8.375" style="90" customWidth="1"/>
    <col min="270" max="270" width="2.375" style="90" customWidth="1"/>
    <col min="271" max="271" width="9.375" style="90" customWidth="1"/>
    <col min="272" max="272" width="10.375" style="90" customWidth="1"/>
    <col min="273" max="273" width="1.375" style="90" customWidth="1"/>
    <col min="274" max="512" width="8.625" style="90"/>
    <col min="513" max="513" width="16.25" style="90" customWidth="1"/>
    <col min="514" max="514" width="4.875" style="90" customWidth="1"/>
    <col min="515" max="515" width="9.625" style="90" customWidth="1"/>
    <col min="516" max="516" width="1.75" style="90" customWidth="1"/>
    <col min="517" max="517" width="8.375" style="90" customWidth="1"/>
    <col min="518" max="518" width="2.25" style="90" customWidth="1"/>
    <col min="519" max="519" width="9.375" style="90" customWidth="1"/>
    <col min="520" max="520" width="1.75" style="90" customWidth="1"/>
    <col min="521" max="521" width="8.375" style="90" customWidth="1"/>
    <col min="522" max="522" width="2.25" style="90" customWidth="1"/>
    <col min="523" max="523" width="9.375" style="90" customWidth="1"/>
    <col min="524" max="524" width="1.75" style="90" customWidth="1"/>
    <col min="525" max="525" width="8.375" style="90" customWidth="1"/>
    <col min="526" max="526" width="2.375" style="90" customWidth="1"/>
    <col min="527" max="527" width="9.375" style="90" customWidth="1"/>
    <col min="528" max="528" width="10.375" style="90" customWidth="1"/>
    <col min="529" max="529" width="1.375" style="90" customWidth="1"/>
    <col min="530" max="768" width="8.625" style="90"/>
    <col min="769" max="769" width="16.25" style="90" customWidth="1"/>
    <col min="770" max="770" width="4.875" style="90" customWidth="1"/>
    <col min="771" max="771" width="9.625" style="90" customWidth="1"/>
    <col min="772" max="772" width="1.75" style="90" customWidth="1"/>
    <col min="773" max="773" width="8.375" style="90" customWidth="1"/>
    <col min="774" max="774" width="2.25" style="90" customWidth="1"/>
    <col min="775" max="775" width="9.375" style="90" customWidth="1"/>
    <col min="776" max="776" width="1.75" style="90" customWidth="1"/>
    <col min="777" max="777" width="8.375" style="90" customWidth="1"/>
    <col min="778" max="778" width="2.25" style="90" customWidth="1"/>
    <col min="779" max="779" width="9.375" style="90" customWidth="1"/>
    <col min="780" max="780" width="1.75" style="90" customWidth="1"/>
    <col min="781" max="781" width="8.375" style="90" customWidth="1"/>
    <col min="782" max="782" width="2.375" style="90" customWidth="1"/>
    <col min="783" max="783" width="9.375" style="90" customWidth="1"/>
    <col min="784" max="784" width="10.375" style="90" customWidth="1"/>
    <col min="785" max="785" width="1.375" style="90" customWidth="1"/>
    <col min="786" max="1024" width="8.625" style="90"/>
    <col min="1025" max="1025" width="16.25" style="90" customWidth="1"/>
    <col min="1026" max="1026" width="4.875" style="90" customWidth="1"/>
    <col min="1027" max="1027" width="9.625" style="90" customWidth="1"/>
    <col min="1028" max="1028" width="1.75" style="90" customWidth="1"/>
    <col min="1029" max="1029" width="8.375" style="90" customWidth="1"/>
    <col min="1030" max="1030" width="2.25" style="90" customWidth="1"/>
    <col min="1031" max="1031" width="9.375" style="90" customWidth="1"/>
    <col min="1032" max="1032" width="1.75" style="90" customWidth="1"/>
    <col min="1033" max="1033" width="8.375" style="90" customWidth="1"/>
    <col min="1034" max="1034" width="2.25" style="90" customWidth="1"/>
    <col min="1035" max="1035" width="9.375" style="90" customWidth="1"/>
    <col min="1036" max="1036" width="1.75" style="90" customWidth="1"/>
    <col min="1037" max="1037" width="8.375" style="90" customWidth="1"/>
    <col min="1038" max="1038" width="2.375" style="90" customWidth="1"/>
    <col min="1039" max="1039" width="9.375" style="90" customWidth="1"/>
    <col min="1040" max="1040" width="10.375" style="90" customWidth="1"/>
    <col min="1041" max="1041" width="1.375" style="90" customWidth="1"/>
    <col min="1042" max="1280" width="8.625" style="90"/>
    <col min="1281" max="1281" width="16.25" style="90" customWidth="1"/>
    <col min="1282" max="1282" width="4.875" style="90" customWidth="1"/>
    <col min="1283" max="1283" width="9.625" style="90" customWidth="1"/>
    <col min="1284" max="1284" width="1.75" style="90" customWidth="1"/>
    <col min="1285" max="1285" width="8.375" style="90" customWidth="1"/>
    <col min="1286" max="1286" width="2.25" style="90" customWidth="1"/>
    <col min="1287" max="1287" width="9.375" style="90" customWidth="1"/>
    <col min="1288" max="1288" width="1.75" style="90" customWidth="1"/>
    <col min="1289" max="1289" width="8.375" style="90" customWidth="1"/>
    <col min="1290" max="1290" width="2.25" style="90" customWidth="1"/>
    <col min="1291" max="1291" width="9.375" style="90" customWidth="1"/>
    <col min="1292" max="1292" width="1.75" style="90" customWidth="1"/>
    <col min="1293" max="1293" width="8.375" style="90" customWidth="1"/>
    <col min="1294" max="1294" width="2.375" style="90" customWidth="1"/>
    <col min="1295" max="1295" width="9.375" style="90" customWidth="1"/>
    <col min="1296" max="1296" width="10.375" style="90" customWidth="1"/>
    <col min="1297" max="1297" width="1.375" style="90" customWidth="1"/>
    <col min="1298" max="1536" width="8.625" style="90"/>
    <col min="1537" max="1537" width="16.25" style="90" customWidth="1"/>
    <col min="1538" max="1538" width="4.875" style="90" customWidth="1"/>
    <col min="1539" max="1539" width="9.625" style="90" customWidth="1"/>
    <col min="1540" max="1540" width="1.75" style="90" customWidth="1"/>
    <col min="1541" max="1541" width="8.375" style="90" customWidth="1"/>
    <col min="1542" max="1542" width="2.25" style="90" customWidth="1"/>
    <col min="1543" max="1543" width="9.375" style="90" customWidth="1"/>
    <col min="1544" max="1544" width="1.75" style="90" customWidth="1"/>
    <col min="1545" max="1545" width="8.375" style="90" customWidth="1"/>
    <col min="1546" max="1546" width="2.25" style="90" customWidth="1"/>
    <col min="1547" max="1547" width="9.375" style="90" customWidth="1"/>
    <col min="1548" max="1548" width="1.75" style="90" customWidth="1"/>
    <col min="1549" max="1549" width="8.375" style="90" customWidth="1"/>
    <col min="1550" max="1550" width="2.375" style="90" customWidth="1"/>
    <col min="1551" max="1551" width="9.375" style="90" customWidth="1"/>
    <col min="1552" max="1552" width="10.375" style="90" customWidth="1"/>
    <col min="1553" max="1553" width="1.375" style="90" customWidth="1"/>
    <col min="1554" max="1792" width="8.625" style="90"/>
    <col min="1793" max="1793" width="16.25" style="90" customWidth="1"/>
    <col min="1794" max="1794" width="4.875" style="90" customWidth="1"/>
    <col min="1795" max="1795" width="9.625" style="90" customWidth="1"/>
    <col min="1796" max="1796" width="1.75" style="90" customWidth="1"/>
    <col min="1797" max="1797" width="8.375" style="90" customWidth="1"/>
    <col min="1798" max="1798" width="2.25" style="90" customWidth="1"/>
    <col min="1799" max="1799" width="9.375" style="90" customWidth="1"/>
    <col min="1800" max="1800" width="1.75" style="90" customWidth="1"/>
    <col min="1801" max="1801" width="8.375" style="90" customWidth="1"/>
    <col min="1802" max="1802" width="2.25" style="90" customWidth="1"/>
    <col min="1803" max="1803" width="9.375" style="90" customWidth="1"/>
    <col min="1804" max="1804" width="1.75" style="90" customWidth="1"/>
    <col min="1805" max="1805" width="8.375" style="90" customWidth="1"/>
    <col min="1806" max="1806" width="2.375" style="90" customWidth="1"/>
    <col min="1807" max="1807" width="9.375" style="90" customWidth="1"/>
    <col min="1808" max="1808" width="10.375" style="90" customWidth="1"/>
    <col min="1809" max="1809" width="1.375" style="90" customWidth="1"/>
    <col min="1810" max="2048" width="8.625" style="90"/>
    <col min="2049" max="2049" width="16.25" style="90" customWidth="1"/>
    <col min="2050" max="2050" width="4.875" style="90" customWidth="1"/>
    <col min="2051" max="2051" width="9.625" style="90" customWidth="1"/>
    <col min="2052" max="2052" width="1.75" style="90" customWidth="1"/>
    <col min="2053" max="2053" width="8.375" style="90" customWidth="1"/>
    <col min="2054" max="2054" width="2.25" style="90" customWidth="1"/>
    <col min="2055" max="2055" width="9.375" style="90" customWidth="1"/>
    <col min="2056" max="2056" width="1.75" style="90" customWidth="1"/>
    <col min="2057" max="2057" width="8.375" style="90" customWidth="1"/>
    <col min="2058" max="2058" width="2.25" style="90" customWidth="1"/>
    <col min="2059" max="2059" width="9.375" style="90" customWidth="1"/>
    <col min="2060" max="2060" width="1.75" style="90" customWidth="1"/>
    <col min="2061" max="2061" width="8.375" style="90" customWidth="1"/>
    <col min="2062" max="2062" width="2.375" style="90" customWidth="1"/>
    <col min="2063" max="2063" width="9.375" style="90" customWidth="1"/>
    <col min="2064" max="2064" width="10.375" style="90" customWidth="1"/>
    <col min="2065" max="2065" width="1.375" style="90" customWidth="1"/>
    <col min="2066" max="2304" width="8.625" style="90"/>
    <col min="2305" max="2305" width="16.25" style="90" customWidth="1"/>
    <col min="2306" max="2306" width="4.875" style="90" customWidth="1"/>
    <col min="2307" max="2307" width="9.625" style="90" customWidth="1"/>
    <col min="2308" max="2308" width="1.75" style="90" customWidth="1"/>
    <col min="2309" max="2309" width="8.375" style="90" customWidth="1"/>
    <col min="2310" max="2310" width="2.25" style="90" customWidth="1"/>
    <col min="2311" max="2311" width="9.375" style="90" customWidth="1"/>
    <col min="2312" max="2312" width="1.75" style="90" customWidth="1"/>
    <col min="2313" max="2313" width="8.375" style="90" customWidth="1"/>
    <col min="2314" max="2314" width="2.25" style="90" customWidth="1"/>
    <col min="2315" max="2315" width="9.375" style="90" customWidth="1"/>
    <col min="2316" max="2316" width="1.75" style="90" customWidth="1"/>
    <col min="2317" max="2317" width="8.375" style="90" customWidth="1"/>
    <col min="2318" max="2318" width="2.375" style="90" customWidth="1"/>
    <col min="2319" max="2319" width="9.375" style="90" customWidth="1"/>
    <col min="2320" max="2320" width="10.375" style="90" customWidth="1"/>
    <col min="2321" max="2321" width="1.375" style="90" customWidth="1"/>
    <col min="2322" max="2560" width="8.625" style="90"/>
    <col min="2561" max="2561" width="16.25" style="90" customWidth="1"/>
    <col min="2562" max="2562" width="4.875" style="90" customWidth="1"/>
    <col min="2563" max="2563" width="9.625" style="90" customWidth="1"/>
    <col min="2564" max="2564" width="1.75" style="90" customWidth="1"/>
    <col min="2565" max="2565" width="8.375" style="90" customWidth="1"/>
    <col min="2566" max="2566" width="2.25" style="90" customWidth="1"/>
    <col min="2567" max="2567" width="9.375" style="90" customWidth="1"/>
    <col min="2568" max="2568" width="1.75" style="90" customWidth="1"/>
    <col min="2569" max="2569" width="8.375" style="90" customWidth="1"/>
    <col min="2570" max="2570" width="2.25" style="90" customWidth="1"/>
    <col min="2571" max="2571" width="9.375" style="90" customWidth="1"/>
    <col min="2572" max="2572" width="1.75" style="90" customWidth="1"/>
    <col min="2573" max="2573" width="8.375" style="90" customWidth="1"/>
    <col min="2574" max="2574" width="2.375" style="90" customWidth="1"/>
    <col min="2575" max="2575" width="9.375" style="90" customWidth="1"/>
    <col min="2576" max="2576" width="10.375" style="90" customWidth="1"/>
    <col min="2577" max="2577" width="1.375" style="90" customWidth="1"/>
    <col min="2578" max="2816" width="8.625" style="90"/>
    <col min="2817" max="2817" width="16.25" style="90" customWidth="1"/>
    <col min="2818" max="2818" width="4.875" style="90" customWidth="1"/>
    <col min="2819" max="2819" width="9.625" style="90" customWidth="1"/>
    <col min="2820" max="2820" width="1.75" style="90" customWidth="1"/>
    <col min="2821" max="2821" width="8.375" style="90" customWidth="1"/>
    <col min="2822" max="2822" width="2.25" style="90" customWidth="1"/>
    <col min="2823" max="2823" width="9.375" style="90" customWidth="1"/>
    <col min="2824" max="2824" width="1.75" style="90" customWidth="1"/>
    <col min="2825" max="2825" width="8.375" style="90" customWidth="1"/>
    <col min="2826" max="2826" width="2.25" style="90" customWidth="1"/>
    <col min="2827" max="2827" width="9.375" style="90" customWidth="1"/>
    <col min="2828" max="2828" width="1.75" style="90" customWidth="1"/>
    <col min="2829" max="2829" width="8.375" style="90" customWidth="1"/>
    <col min="2830" max="2830" width="2.375" style="90" customWidth="1"/>
    <col min="2831" max="2831" width="9.375" style="90" customWidth="1"/>
    <col min="2832" max="2832" width="10.375" style="90" customWidth="1"/>
    <col min="2833" max="2833" width="1.375" style="90" customWidth="1"/>
    <col min="2834" max="3072" width="8.625" style="90"/>
    <col min="3073" max="3073" width="16.25" style="90" customWidth="1"/>
    <col min="3074" max="3074" width="4.875" style="90" customWidth="1"/>
    <col min="3075" max="3075" width="9.625" style="90" customWidth="1"/>
    <col min="3076" max="3076" width="1.75" style="90" customWidth="1"/>
    <col min="3077" max="3077" width="8.375" style="90" customWidth="1"/>
    <col min="3078" max="3078" width="2.25" style="90" customWidth="1"/>
    <col min="3079" max="3079" width="9.375" style="90" customWidth="1"/>
    <col min="3080" max="3080" width="1.75" style="90" customWidth="1"/>
    <col min="3081" max="3081" width="8.375" style="90" customWidth="1"/>
    <col min="3082" max="3082" width="2.25" style="90" customWidth="1"/>
    <col min="3083" max="3083" width="9.375" style="90" customWidth="1"/>
    <col min="3084" max="3084" width="1.75" style="90" customWidth="1"/>
    <col min="3085" max="3085" width="8.375" style="90" customWidth="1"/>
    <col min="3086" max="3086" width="2.375" style="90" customWidth="1"/>
    <col min="3087" max="3087" width="9.375" style="90" customWidth="1"/>
    <col min="3088" max="3088" width="10.375" style="90" customWidth="1"/>
    <col min="3089" max="3089" width="1.375" style="90" customWidth="1"/>
    <col min="3090" max="3328" width="8.625" style="90"/>
    <col min="3329" max="3329" width="16.25" style="90" customWidth="1"/>
    <col min="3330" max="3330" width="4.875" style="90" customWidth="1"/>
    <col min="3331" max="3331" width="9.625" style="90" customWidth="1"/>
    <col min="3332" max="3332" width="1.75" style="90" customWidth="1"/>
    <col min="3333" max="3333" width="8.375" style="90" customWidth="1"/>
    <col min="3334" max="3334" width="2.25" style="90" customWidth="1"/>
    <col min="3335" max="3335" width="9.375" style="90" customWidth="1"/>
    <col min="3336" max="3336" width="1.75" style="90" customWidth="1"/>
    <col min="3337" max="3337" width="8.375" style="90" customWidth="1"/>
    <col min="3338" max="3338" width="2.25" style="90" customWidth="1"/>
    <col min="3339" max="3339" width="9.375" style="90" customWidth="1"/>
    <col min="3340" max="3340" width="1.75" style="90" customWidth="1"/>
    <col min="3341" max="3341" width="8.375" style="90" customWidth="1"/>
    <col min="3342" max="3342" width="2.375" style="90" customWidth="1"/>
    <col min="3343" max="3343" width="9.375" style="90" customWidth="1"/>
    <col min="3344" max="3344" width="10.375" style="90" customWidth="1"/>
    <col min="3345" max="3345" width="1.375" style="90" customWidth="1"/>
    <col min="3346" max="3584" width="8.625" style="90"/>
    <col min="3585" max="3585" width="16.25" style="90" customWidth="1"/>
    <col min="3586" max="3586" width="4.875" style="90" customWidth="1"/>
    <col min="3587" max="3587" width="9.625" style="90" customWidth="1"/>
    <col min="3588" max="3588" width="1.75" style="90" customWidth="1"/>
    <col min="3589" max="3589" width="8.375" style="90" customWidth="1"/>
    <col min="3590" max="3590" width="2.25" style="90" customWidth="1"/>
    <col min="3591" max="3591" width="9.375" style="90" customWidth="1"/>
    <col min="3592" max="3592" width="1.75" style="90" customWidth="1"/>
    <col min="3593" max="3593" width="8.375" style="90" customWidth="1"/>
    <col min="3594" max="3594" width="2.25" style="90" customWidth="1"/>
    <col min="3595" max="3595" width="9.375" style="90" customWidth="1"/>
    <col min="3596" max="3596" width="1.75" style="90" customWidth="1"/>
    <col min="3597" max="3597" width="8.375" style="90" customWidth="1"/>
    <col min="3598" max="3598" width="2.375" style="90" customWidth="1"/>
    <col min="3599" max="3599" width="9.375" style="90" customWidth="1"/>
    <col min="3600" max="3600" width="10.375" style="90" customWidth="1"/>
    <col min="3601" max="3601" width="1.375" style="90" customWidth="1"/>
    <col min="3602" max="3840" width="8.625" style="90"/>
    <col min="3841" max="3841" width="16.25" style="90" customWidth="1"/>
    <col min="3842" max="3842" width="4.875" style="90" customWidth="1"/>
    <col min="3843" max="3843" width="9.625" style="90" customWidth="1"/>
    <col min="3844" max="3844" width="1.75" style="90" customWidth="1"/>
    <col min="3845" max="3845" width="8.375" style="90" customWidth="1"/>
    <col min="3846" max="3846" width="2.25" style="90" customWidth="1"/>
    <col min="3847" max="3847" width="9.375" style="90" customWidth="1"/>
    <col min="3848" max="3848" width="1.75" style="90" customWidth="1"/>
    <col min="3849" max="3849" width="8.375" style="90" customWidth="1"/>
    <col min="3850" max="3850" width="2.25" style="90" customWidth="1"/>
    <col min="3851" max="3851" width="9.375" style="90" customWidth="1"/>
    <col min="3852" max="3852" width="1.75" style="90" customWidth="1"/>
    <col min="3853" max="3853" width="8.375" style="90" customWidth="1"/>
    <col min="3854" max="3854" width="2.375" style="90" customWidth="1"/>
    <col min="3855" max="3855" width="9.375" style="90" customWidth="1"/>
    <col min="3856" max="3856" width="10.375" style="90" customWidth="1"/>
    <col min="3857" max="3857" width="1.375" style="90" customWidth="1"/>
    <col min="3858" max="4096" width="8.625" style="90"/>
    <col min="4097" max="4097" width="16.25" style="90" customWidth="1"/>
    <col min="4098" max="4098" width="4.875" style="90" customWidth="1"/>
    <col min="4099" max="4099" width="9.625" style="90" customWidth="1"/>
    <col min="4100" max="4100" width="1.75" style="90" customWidth="1"/>
    <col min="4101" max="4101" width="8.375" style="90" customWidth="1"/>
    <col min="4102" max="4102" width="2.25" style="90" customWidth="1"/>
    <col min="4103" max="4103" width="9.375" style="90" customWidth="1"/>
    <col min="4104" max="4104" width="1.75" style="90" customWidth="1"/>
    <col min="4105" max="4105" width="8.375" style="90" customWidth="1"/>
    <col min="4106" max="4106" width="2.25" style="90" customWidth="1"/>
    <col min="4107" max="4107" width="9.375" style="90" customWidth="1"/>
    <col min="4108" max="4108" width="1.75" style="90" customWidth="1"/>
    <col min="4109" max="4109" width="8.375" style="90" customWidth="1"/>
    <col min="4110" max="4110" width="2.375" style="90" customWidth="1"/>
    <col min="4111" max="4111" width="9.375" style="90" customWidth="1"/>
    <col min="4112" max="4112" width="10.375" style="90" customWidth="1"/>
    <col min="4113" max="4113" width="1.375" style="90" customWidth="1"/>
    <col min="4114" max="4352" width="8.625" style="90"/>
    <col min="4353" max="4353" width="16.25" style="90" customWidth="1"/>
    <col min="4354" max="4354" width="4.875" style="90" customWidth="1"/>
    <col min="4355" max="4355" width="9.625" style="90" customWidth="1"/>
    <col min="4356" max="4356" width="1.75" style="90" customWidth="1"/>
    <col min="4357" max="4357" width="8.375" style="90" customWidth="1"/>
    <col min="4358" max="4358" width="2.25" style="90" customWidth="1"/>
    <col min="4359" max="4359" width="9.375" style="90" customWidth="1"/>
    <col min="4360" max="4360" width="1.75" style="90" customWidth="1"/>
    <col min="4361" max="4361" width="8.375" style="90" customWidth="1"/>
    <col min="4362" max="4362" width="2.25" style="90" customWidth="1"/>
    <col min="4363" max="4363" width="9.375" style="90" customWidth="1"/>
    <col min="4364" max="4364" width="1.75" style="90" customWidth="1"/>
    <col min="4365" max="4365" width="8.375" style="90" customWidth="1"/>
    <col min="4366" max="4366" width="2.375" style="90" customWidth="1"/>
    <col min="4367" max="4367" width="9.375" style="90" customWidth="1"/>
    <col min="4368" max="4368" width="10.375" style="90" customWidth="1"/>
    <col min="4369" max="4369" width="1.375" style="90" customWidth="1"/>
    <col min="4370" max="4608" width="8.625" style="90"/>
    <col min="4609" max="4609" width="16.25" style="90" customWidth="1"/>
    <col min="4610" max="4610" width="4.875" style="90" customWidth="1"/>
    <col min="4611" max="4611" width="9.625" style="90" customWidth="1"/>
    <col min="4612" max="4612" width="1.75" style="90" customWidth="1"/>
    <col min="4613" max="4613" width="8.375" style="90" customWidth="1"/>
    <col min="4614" max="4614" width="2.25" style="90" customWidth="1"/>
    <col min="4615" max="4615" width="9.375" style="90" customWidth="1"/>
    <col min="4616" max="4616" width="1.75" style="90" customWidth="1"/>
    <col min="4617" max="4617" width="8.375" style="90" customWidth="1"/>
    <col min="4618" max="4618" width="2.25" style="90" customWidth="1"/>
    <col min="4619" max="4619" width="9.375" style="90" customWidth="1"/>
    <col min="4620" max="4620" width="1.75" style="90" customWidth="1"/>
    <col min="4621" max="4621" width="8.375" style="90" customWidth="1"/>
    <col min="4622" max="4622" width="2.375" style="90" customWidth="1"/>
    <col min="4623" max="4623" width="9.375" style="90" customWidth="1"/>
    <col min="4624" max="4624" width="10.375" style="90" customWidth="1"/>
    <col min="4625" max="4625" width="1.375" style="90" customWidth="1"/>
    <col min="4626" max="4864" width="8.625" style="90"/>
    <col min="4865" max="4865" width="16.25" style="90" customWidth="1"/>
    <col min="4866" max="4866" width="4.875" style="90" customWidth="1"/>
    <col min="4867" max="4867" width="9.625" style="90" customWidth="1"/>
    <col min="4868" max="4868" width="1.75" style="90" customWidth="1"/>
    <col min="4869" max="4869" width="8.375" style="90" customWidth="1"/>
    <col min="4870" max="4870" width="2.25" style="90" customWidth="1"/>
    <col min="4871" max="4871" width="9.375" style="90" customWidth="1"/>
    <col min="4872" max="4872" width="1.75" style="90" customWidth="1"/>
    <col min="4873" max="4873" width="8.375" style="90" customWidth="1"/>
    <col min="4874" max="4874" width="2.25" style="90" customWidth="1"/>
    <col min="4875" max="4875" width="9.375" style="90" customWidth="1"/>
    <col min="4876" max="4876" width="1.75" style="90" customWidth="1"/>
    <col min="4877" max="4877" width="8.375" style="90" customWidth="1"/>
    <col min="4878" max="4878" width="2.375" style="90" customWidth="1"/>
    <col min="4879" max="4879" width="9.375" style="90" customWidth="1"/>
    <col min="4880" max="4880" width="10.375" style="90" customWidth="1"/>
    <col min="4881" max="4881" width="1.375" style="90" customWidth="1"/>
    <col min="4882" max="5120" width="8.625" style="90"/>
    <col min="5121" max="5121" width="16.25" style="90" customWidth="1"/>
    <col min="5122" max="5122" width="4.875" style="90" customWidth="1"/>
    <col min="5123" max="5123" width="9.625" style="90" customWidth="1"/>
    <col min="5124" max="5124" width="1.75" style="90" customWidth="1"/>
    <col min="5125" max="5125" width="8.375" style="90" customWidth="1"/>
    <col min="5126" max="5126" width="2.25" style="90" customWidth="1"/>
    <col min="5127" max="5127" width="9.375" style="90" customWidth="1"/>
    <col min="5128" max="5128" width="1.75" style="90" customWidth="1"/>
    <col min="5129" max="5129" width="8.375" style="90" customWidth="1"/>
    <col min="5130" max="5130" width="2.25" style="90" customWidth="1"/>
    <col min="5131" max="5131" width="9.375" style="90" customWidth="1"/>
    <col min="5132" max="5132" width="1.75" style="90" customWidth="1"/>
    <col min="5133" max="5133" width="8.375" style="90" customWidth="1"/>
    <col min="5134" max="5134" width="2.375" style="90" customWidth="1"/>
    <col min="5135" max="5135" width="9.375" style="90" customWidth="1"/>
    <col min="5136" max="5136" width="10.375" style="90" customWidth="1"/>
    <col min="5137" max="5137" width="1.375" style="90" customWidth="1"/>
    <col min="5138" max="5376" width="8.625" style="90"/>
    <col min="5377" max="5377" width="16.25" style="90" customWidth="1"/>
    <col min="5378" max="5378" width="4.875" style="90" customWidth="1"/>
    <col min="5379" max="5379" width="9.625" style="90" customWidth="1"/>
    <col min="5380" max="5380" width="1.75" style="90" customWidth="1"/>
    <col min="5381" max="5381" width="8.375" style="90" customWidth="1"/>
    <col min="5382" max="5382" width="2.25" style="90" customWidth="1"/>
    <col min="5383" max="5383" width="9.375" style="90" customWidth="1"/>
    <col min="5384" max="5384" width="1.75" style="90" customWidth="1"/>
    <col min="5385" max="5385" width="8.375" style="90" customWidth="1"/>
    <col min="5386" max="5386" width="2.25" style="90" customWidth="1"/>
    <col min="5387" max="5387" width="9.375" style="90" customWidth="1"/>
    <col min="5388" max="5388" width="1.75" style="90" customWidth="1"/>
    <col min="5389" max="5389" width="8.375" style="90" customWidth="1"/>
    <col min="5390" max="5390" width="2.375" style="90" customWidth="1"/>
    <col min="5391" max="5391" width="9.375" style="90" customWidth="1"/>
    <col min="5392" max="5392" width="10.375" style="90" customWidth="1"/>
    <col min="5393" max="5393" width="1.375" style="90" customWidth="1"/>
    <col min="5394" max="5632" width="8.625" style="90"/>
    <col min="5633" max="5633" width="16.25" style="90" customWidth="1"/>
    <col min="5634" max="5634" width="4.875" style="90" customWidth="1"/>
    <col min="5635" max="5635" width="9.625" style="90" customWidth="1"/>
    <col min="5636" max="5636" width="1.75" style="90" customWidth="1"/>
    <col min="5637" max="5637" width="8.375" style="90" customWidth="1"/>
    <col min="5638" max="5638" width="2.25" style="90" customWidth="1"/>
    <col min="5639" max="5639" width="9.375" style="90" customWidth="1"/>
    <col min="5640" max="5640" width="1.75" style="90" customWidth="1"/>
    <col min="5641" max="5641" width="8.375" style="90" customWidth="1"/>
    <col min="5642" max="5642" width="2.25" style="90" customWidth="1"/>
    <col min="5643" max="5643" width="9.375" style="90" customWidth="1"/>
    <col min="5644" max="5644" width="1.75" style="90" customWidth="1"/>
    <col min="5645" max="5645" width="8.375" style="90" customWidth="1"/>
    <col min="5646" max="5646" width="2.375" style="90" customWidth="1"/>
    <col min="5647" max="5647" width="9.375" style="90" customWidth="1"/>
    <col min="5648" max="5648" width="10.375" style="90" customWidth="1"/>
    <col min="5649" max="5649" width="1.375" style="90" customWidth="1"/>
    <col min="5650" max="5888" width="8.625" style="90"/>
    <col min="5889" max="5889" width="16.25" style="90" customWidth="1"/>
    <col min="5890" max="5890" width="4.875" style="90" customWidth="1"/>
    <col min="5891" max="5891" width="9.625" style="90" customWidth="1"/>
    <col min="5892" max="5892" width="1.75" style="90" customWidth="1"/>
    <col min="5893" max="5893" width="8.375" style="90" customWidth="1"/>
    <col min="5894" max="5894" width="2.25" style="90" customWidth="1"/>
    <col min="5895" max="5895" width="9.375" style="90" customWidth="1"/>
    <col min="5896" max="5896" width="1.75" style="90" customWidth="1"/>
    <col min="5897" max="5897" width="8.375" style="90" customWidth="1"/>
    <col min="5898" max="5898" width="2.25" style="90" customWidth="1"/>
    <col min="5899" max="5899" width="9.375" style="90" customWidth="1"/>
    <col min="5900" max="5900" width="1.75" style="90" customWidth="1"/>
    <col min="5901" max="5901" width="8.375" style="90" customWidth="1"/>
    <col min="5902" max="5902" width="2.375" style="90" customWidth="1"/>
    <col min="5903" max="5903" width="9.375" style="90" customWidth="1"/>
    <col min="5904" max="5904" width="10.375" style="90" customWidth="1"/>
    <col min="5905" max="5905" width="1.375" style="90" customWidth="1"/>
    <col min="5906" max="6144" width="8.625" style="90"/>
    <col min="6145" max="6145" width="16.25" style="90" customWidth="1"/>
    <col min="6146" max="6146" width="4.875" style="90" customWidth="1"/>
    <col min="6147" max="6147" width="9.625" style="90" customWidth="1"/>
    <col min="6148" max="6148" width="1.75" style="90" customWidth="1"/>
    <col min="6149" max="6149" width="8.375" style="90" customWidth="1"/>
    <col min="6150" max="6150" width="2.25" style="90" customWidth="1"/>
    <col min="6151" max="6151" width="9.375" style="90" customWidth="1"/>
    <col min="6152" max="6152" width="1.75" style="90" customWidth="1"/>
    <col min="6153" max="6153" width="8.375" style="90" customWidth="1"/>
    <col min="6154" max="6154" width="2.25" style="90" customWidth="1"/>
    <col min="6155" max="6155" width="9.375" style="90" customWidth="1"/>
    <col min="6156" max="6156" width="1.75" style="90" customWidth="1"/>
    <col min="6157" max="6157" width="8.375" style="90" customWidth="1"/>
    <col min="6158" max="6158" width="2.375" style="90" customWidth="1"/>
    <col min="6159" max="6159" width="9.375" style="90" customWidth="1"/>
    <col min="6160" max="6160" width="10.375" style="90" customWidth="1"/>
    <col min="6161" max="6161" width="1.375" style="90" customWidth="1"/>
    <col min="6162" max="6400" width="8.625" style="90"/>
    <col min="6401" max="6401" width="16.25" style="90" customWidth="1"/>
    <col min="6402" max="6402" width="4.875" style="90" customWidth="1"/>
    <col min="6403" max="6403" width="9.625" style="90" customWidth="1"/>
    <col min="6404" max="6404" width="1.75" style="90" customWidth="1"/>
    <col min="6405" max="6405" width="8.375" style="90" customWidth="1"/>
    <col min="6406" max="6406" width="2.25" style="90" customWidth="1"/>
    <col min="6407" max="6407" width="9.375" style="90" customWidth="1"/>
    <col min="6408" max="6408" width="1.75" style="90" customWidth="1"/>
    <col min="6409" max="6409" width="8.375" style="90" customWidth="1"/>
    <col min="6410" max="6410" width="2.25" style="90" customWidth="1"/>
    <col min="6411" max="6411" width="9.375" style="90" customWidth="1"/>
    <col min="6412" max="6412" width="1.75" style="90" customWidth="1"/>
    <col min="6413" max="6413" width="8.375" style="90" customWidth="1"/>
    <col min="6414" max="6414" width="2.375" style="90" customWidth="1"/>
    <col min="6415" max="6415" width="9.375" style="90" customWidth="1"/>
    <col min="6416" max="6416" width="10.375" style="90" customWidth="1"/>
    <col min="6417" max="6417" width="1.375" style="90" customWidth="1"/>
    <col min="6418" max="6656" width="8.625" style="90"/>
    <col min="6657" max="6657" width="16.25" style="90" customWidth="1"/>
    <col min="6658" max="6658" width="4.875" style="90" customWidth="1"/>
    <col min="6659" max="6659" width="9.625" style="90" customWidth="1"/>
    <col min="6660" max="6660" width="1.75" style="90" customWidth="1"/>
    <col min="6661" max="6661" width="8.375" style="90" customWidth="1"/>
    <col min="6662" max="6662" width="2.25" style="90" customWidth="1"/>
    <col min="6663" max="6663" width="9.375" style="90" customWidth="1"/>
    <col min="6664" max="6664" width="1.75" style="90" customWidth="1"/>
    <col min="6665" max="6665" width="8.375" style="90" customWidth="1"/>
    <col min="6666" max="6666" width="2.25" style="90" customWidth="1"/>
    <col min="6667" max="6667" width="9.375" style="90" customWidth="1"/>
    <col min="6668" max="6668" width="1.75" style="90" customWidth="1"/>
    <col min="6669" max="6669" width="8.375" style="90" customWidth="1"/>
    <col min="6670" max="6670" width="2.375" style="90" customWidth="1"/>
    <col min="6671" max="6671" width="9.375" style="90" customWidth="1"/>
    <col min="6672" max="6672" width="10.375" style="90" customWidth="1"/>
    <col min="6673" max="6673" width="1.375" style="90" customWidth="1"/>
    <col min="6674" max="6912" width="8.625" style="90"/>
    <col min="6913" max="6913" width="16.25" style="90" customWidth="1"/>
    <col min="6914" max="6914" width="4.875" style="90" customWidth="1"/>
    <col min="6915" max="6915" width="9.625" style="90" customWidth="1"/>
    <col min="6916" max="6916" width="1.75" style="90" customWidth="1"/>
    <col min="6917" max="6917" width="8.375" style="90" customWidth="1"/>
    <col min="6918" max="6918" width="2.25" style="90" customWidth="1"/>
    <col min="6919" max="6919" width="9.375" style="90" customWidth="1"/>
    <col min="6920" max="6920" width="1.75" style="90" customWidth="1"/>
    <col min="6921" max="6921" width="8.375" style="90" customWidth="1"/>
    <col min="6922" max="6922" width="2.25" style="90" customWidth="1"/>
    <col min="6923" max="6923" width="9.375" style="90" customWidth="1"/>
    <col min="6924" max="6924" width="1.75" style="90" customWidth="1"/>
    <col min="6925" max="6925" width="8.375" style="90" customWidth="1"/>
    <col min="6926" max="6926" width="2.375" style="90" customWidth="1"/>
    <col min="6927" max="6927" width="9.375" style="90" customWidth="1"/>
    <col min="6928" max="6928" width="10.375" style="90" customWidth="1"/>
    <col min="6929" max="6929" width="1.375" style="90" customWidth="1"/>
    <col min="6930" max="7168" width="8.625" style="90"/>
    <col min="7169" max="7169" width="16.25" style="90" customWidth="1"/>
    <col min="7170" max="7170" width="4.875" style="90" customWidth="1"/>
    <col min="7171" max="7171" width="9.625" style="90" customWidth="1"/>
    <col min="7172" max="7172" width="1.75" style="90" customWidth="1"/>
    <col min="7173" max="7173" width="8.375" style="90" customWidth="1"/>
    <col min="7174" max="7174" width="2.25" style="90" customWidth="1"/>
    <col min="7175" max="7175" width="9.375" style="90" customWidth="1"/>
    <col min="7176" max="7176" width="1.75" style="90" customWidth="1"/>
    <col min="7177" max="7177" width="8.375" style="90" customWidth="1"/>
    <col min="7178" max="7178" width="2.25" style="90" customWidth="1"/>
    <col min="7179" max="7179" width="9.375" style="90" customWidth="1"/>
    <col min="7180" max="7180" width="1.75" style="90" customWidth="1"/>
    <col min="7181" max="7181" width="8.375" style="90" customWidth="1"/>
    <col min="7182" max="7182" width="2.375" style="90" customWidth="1"/>
    <col min="7183" max="7183" width="9.375" style="90" customWidth="1"/>
    <col min="7184" max="7184" width="10.375" style="90" customWidth="1"/>
    <col min="7185" max="7185" width="1.375" style="90" customWidth="1"/>
    <col min="7186" max="7424" width="8.625" style="90"/>
    <col min="7425" max="7425" width="16.25" style="90" customWidth="1"/>
    <col min="7426" max="7426" width="4.875" style="90" customWidth="1"/>
    <col min="7427" max="7427" width="9.625" style="90" customWidth="1"/>
    <col min="7428" max="7428" width="1.75" style="90" customWidth="1"/>
    <col min="7429" max="7429" width="8.375" style="90" customWidth="1"/>
    <col min="7430" max="7430" width="2.25" style="90" customWidth="1"/>
    <col min="7431" max="7431" width="9.375" style="90" customWidth="1"/>
    <col min="7432" max="7432" width="1.75" style="90" customWidth="1"/>
    <col min="7433" max="7433" width="8.375" style="90" customWidth="1"/>
    <col min="7434" max="7434" width="2.25" style="90" customWidth="1"/>
    <col min="7435" max="7435" width="9.375" style="90" customWidth="1"/>
    <col min="7436" max="7436" width="1.75" style="90" customWidth="1"/>
    <col min="7437" max="7437" width="8.375" style="90" customWidth="1"/>
    <col min="7438" max="7438" width="2.375" style="90" customWidth="1"/>
    <col min="7439" max="7439" width="9.375" style="90" customWidth="1"/>
    <col min="7440" max="7440" width="10.375" style="90" customWidth="1"/>
    <col min="7441" max="7441" width="1.375" style="90" customWidth="1"/>
    <col min="7442" max="7680" width="8.625" style="90"/>
    <col min="7681" max="7681" width="16.25" style="90" customWidth="1"/>
    <col min="7682" max="7682" width="4.875" style="90" customWidth="1"/>
    <col min="7683" max="7683" width="9.625" style="90" customWidth="1"/>
    <col min="7684" max="7684" width="1.75" style="90" customWidth="1"/>
    <col min="7685" max="7685" width="8.375" style="90" customWidth="1"/>
    <col min="7686" max="7686" width="2.25" style="90" customWidth="1"/>
    <col min="7687" max="7687" width="9.375" style="90" customWidth="1"/>
    <col min="7688" max="7688" width="1.75" style="90" customWidth="1"/>
    <col min="7689" max="7689" width="8.375" style="90" customWidth="1"/>
    <col min="7690" max="7690" width="2.25" style="90" customWidth="1"/>
    <col min="7691" max="7691" width="9.375" style="90" customWidth="1"/>
    <col min="7692" max="7692" width="1.75" style="90" customWidth="1"/>
    <col min="7693" max="7693" width="8.375" style="90" customWidth="1"/>
    <col min="7694" max="7694" width="2.375" style="90" customWidth="1"/>
    <col min="7695" max="7695" width="9.375" style="90" customWidth="1"/>
    <col min="7696" max="7696" width="10.375" style="90" customWidth="1"/>
    <col min="7697" max="7697" width="1.375" style="90" customWidth="1"/>
    <col min="7698" max="7936" width="8.625" style="90"/>
    <col min="7937" max="7937" width="16.25" style="90" customWidth="1"/>
    <col min="7938" max="7938" width="4.875" style="90" customWidth="1"/>
    <col min="7939" max="7939" width="9.625" style="90" customWidth="1"/>
    <col min="7940" max="7940" width="1.75" style="90" customWidth="1"/>
    <col min="7941" max="7941" width="8.375" style="90" customWidth="1"/>
    <col min="7942" max="7942" width="2.25" style="90" customWidth="1"/>
    <col min="7943" max="7943" width="9.375" style="90" customWidth="1"/>
    <col min="7944" max="7944" width="1.75" style="90" customWidth="1"/>
    <col min="7945" max="7945" width="8.375" style="90" customWidth="1"/>
    <col min="7946" max="7946" width="2.25" style="90" customWidth="1"/>
    <col min="7947" max="7947" width="9.375" style="90" customWidth="1"/>
    <col min="7948" max="7948" width="1.75" style="90" customWidth="1"/>
    <col min="7949" max="7949" width="8.375" style="90" customWidth="1"/>
    <col min="7950" max="7950" width="2.375" style="90" customWidth="1"/>
    <col min="7951" max="7951" width="9.375" style="90" customWidth="1"/>
    <col min="7952" max="7952" width="10.375" style="90" customWidth="1"/>
    <col min="7953" max="7953" width="1.375" style="90" customWidth="1"/>
    <col min="7954" max="8192" width="8.625" style="90"/>
    <col min="8193" max="8193" width="16.25" style="90" customWidth="1"/>
    <col min="8194" max="8194" width="4.875" style="90" customWidth="1"/>
    <col min="8195" max="8195" width="9.625" style="90" customWidth="1"/>
    <col min="8196" max="8196" width="1.75" style="90" customWidth="1"/>
    <col min="8197" max="8197" width="8.375" style="90" customWidth="1"/>
    <col min="8198" max="8198" width="2.25" style="90" customWidth="1"/>
    <col min="8199" max="8199" width="9.375" style="90" customWidth="1"/>
    <col min="8200" max="8200" width="1.75" style="90" customWidth="1"/>
    <col min="8201" max="8201" width="8.375" style="90" customWidth="1"/>
    <col min="8202" max="8202" width="2.25" style="90" customWidth="1"/>
    <col min="8203" max="8203" width="9.375" style="90" customWidth="1"/>
    <col min="8204" max="8204" width="1.75" style="90" customWidth="1"/>
    <col min="8205" max="8205" width="8.375" style="90" customWidth="1"/>
    <col min="8206" max="8206" width="2.375" style="90" customWidth="1"/>
    <col min="8207" max="8207" width="9.375" style="90" customWidth="1"/>
    <col min="8208" max="8208" width="10.375" style="90" customWidth="1"/>
    <col min="8209" max="8209" width="1.375" style="90" customWidth="1"/>
    <col min="8210" max="8448" width="8.625" style="90"/>
    <col min="8449" max="8449" width="16.25" style="90" customWidth="1"/>
    <col min="8450" max="8450" width="4.875" style="90" customWidth="1"/>
    <col min="8451" max="8451" width="9.625" style="90" customWidth="1"/>
    <col min="8452" max="8452" width="1.75" style="90" customWidth="1"/>
    <col min="8453" max="8453" width="8.375" style="90" customWidth="1"/>
    <col min="8454" max="8454" width="2.25" style="90" customWidth="1"/>
    <col min="8455" max="8455" width="9.375" style="90" customWidth="1"/>
    <col min="8456" max="8456" width="1.75" style="90" customWidth="1"/>
    <col min="8457" max="8457" width="8.375" style="90" customWidth="1"/>
    <col min="8458" max="8458" width="2.25" style="90" customWidth="1"/>
    <col min="8459" max="8459" width="9.375" style="90" customWidth="1"/>
    <col min="8460" max="8460" width="1.75" style="90" customWidth="1"/>
    <col min="8461" max="8461" width="8.375" style="90" customWidth="1"/>
    <col min="8462" max="8462" width="2.375" style="90" customWidth="1"/>
    <col min="8463" max="8463" width="9.375" style="90" customWidth="1"/>
    <col min="8464" max="8464" width="10.375" style="90" customWidth="1"/>
    <col min="8465" max="8465" width="1.375" style="90" customWidth="1"/>
    <col min="8466" max="8704" width="8.625" style="90"/>
    <col min="8705" max="8705" width="16.25" style="90" customWidth="1"/>
    <col min="8706" max="8706" width="4.875" style="90" customWidth="1"/>
    <col min="8707" max="8707" width="9.625" style="90" customWidth="1"/>
    <col min="8708" max="8708" width="1.75" style="90" customWidth="1"/>
    <col min="8709" max="8709" width="8.375" style="90" customWidth="1"/>
    <col min="8710" max="8710" width="2.25" style="90" customWidth="1"/>
    <col min="8711" max="8711" width="9.375" style="90" customWidth="1"/>
    <col min="8712" max="8712" width="1.75" style="90" customWidth="1"/>
    <col min="8713" max="8713" width="8.375" style="90" customWidth="1"/>
    <col min="8714" max="8714" width="2.25" style="90" customWidth="1"/>
    <col min="8715" max="8715" width="9.375" style="90" customWidth="1"/>
    <col min="8716" max="8716" width="1.75" style="90" customWidth="1"/>
    <col min="8717" max="8717" width="8.375" style="90" customWidth="1"/>
    <col min="8718" max="8718" width="2.375" style="90" customWidth="1"/>
    <col min="8719" max="8719" width="9.375" style="90" customWidth="1"/>
    <col min="8720" max="8720" width="10.375" style="90" customWidth="1"/>
    <col min="8721" max="8721" width="1.375" style="90" customWidth="1"/>
    <col min="8722" max="8960" width="8.625" style="90"/>
    <col min="8961" max="8961" width="16.25" style="90" customWidth="1"/>
    <col min="8962" max="8962" width="4.875" style="90" customWidth="1"/>
    <col min="8963" max="8963" width="9.625" style="90" customWidth="1"/>
    <col min="8964" max="8964" width="1.75" style="90" customWidth="1"/>
    <col min="8965" max="8965" width="8.375" style="90" customWidth="1"/>
    <col min="8966" max="8966" width="2.25" style="90" customWidth="1"/>
    <col min="8967" max="8967" width="9.375" style="90" customWidth="1"/>
    <col min="8968" max="8968" width="1.75" style="90" customWidth="1"/>
    <col min="8969" max="8969" width="8.375" style="90" customWidth="1"/>
    <col min="8970" max="8970" width="2.25" style="90" customWidth="1"/>
    <col min="8971" max="8971" width="9.375" style="90" customWidth="1"/>
    <col min="8972" max="8972" width="1.75" style="90" customWidth="1"/>
    <col min="8973" max="8973" width="8.375" style="90" customWidth="1"/>
    <col min="8974" max="8974" width="2.375" style="90" customWidth="1"/>
    <col min="8975" max="8975" width="9.375" style="90" customWidth="1"/>
    <col min="8976" max="8976" width="10.375" style="90" customWidth="1"/>
    <col min="8977" max="8977" width="1.375" style="90" customWidth="1"/>
    <col min="8978" max="9216" width="8.625" style="90"/>
    <col min="9217" max="9217" width="16.25" style="90" customWidth="1"/>
    <col min="9218" max="9218" width="4.875" style="90" customWidth="1"/>
    <col min="9219" max="9219" width="9.625" style="90" customWidth="1"/>
    <col min="9220" max="9220" width="1.75" style="90" customWidth="1"/>
    <col min="9221" max="9221" width="8.375" style="90" customWidth="1"/>
    <col min="9222" max="9222" width="2.25" style="90" customWidth="1"/>
    <col min="9223" max="9223" width="9.375" style="90" customWidth="1"/>
    <col min="9224" max="9224" width="1.75" style="90" customWidth="1"/>
    <col min="9225" max="9225" width="8.375" style="90" customWidth="1"/>
    <col min="9226" max="9226" width="2.25" style="90" customWidth="1"/>
    <col min="9227" max="9227" width="9.375" style="90" customWidth="1"/>
    <col min="9228" max="9228" width="1.75" style="90" customWidth="1"/>
    <col min="9229" max="9229" width="8.375" style="90" customWidth="1"/>
    <col min="9230" max="9230" width="2.375" style="90" customWidth="1"/>
    <col min="9231" max="9231" width="9.375" style="90" customWidth="1"/>
    <col min="9232" max="9232" width="10.375" style="90" customWidth="1"/>
    <col min="9233" max="9233" width="1.375" style="90" customWidth="1"/>
    <col min="9234" max="9472" width="8.625" style="90"/>
    <col min="9473" max="9473" width="16.25" style="90" customWidth="1"/>
    <col min="9474" max="9474" width="4.875" style="90" customWidth="1"/>
    <col min="9475" max="9475" width="9.625" style="90" customWidth="1"/>
    <col min="9476" max="9476" width="1.75" style="90" customWidth="1"/>
    <col min="9477" max="9477" width="8.375" style="90" customWidth="1"/>
    <col min="9478" max="9478" width="2.25" style="90" customWidth="1"/>
    <col min="9479" max="9479" width="9.375" style="90" customWidth="1"/>
    <col min="9480" max="9480" width="1.75" style="90" customWidth="1"/>
    <col min="9481" max="9481" width="8.375" style="90" customWidth="1"/>
    <col min="9482" max="9482" width="2.25" style="90" customWidth="1"/>
    <col min="9483" max="9483" width="9.375" style="90" customWidth="1"/>
    <col min="9484" max="9484" width="1.75" style="90" customWidth="1"/>
    <col min="9485" max="9485" width="8.375" style="90" customWidth="1"/>
    <col min="9486" max="9486" width="2.375" style="90" customWidth="1"/>
    <col min="9487" max="9487" width="9.375" style="90" customWidth="1"/>
    <col min="9488" max="9488" width="10.375" style="90" customWidth="1"/>
    <col min="9489" max="9489" width="1.375" style="90" customWidth="1"/>
    <col min="9490" max="9728" width="8.625" style="90"/>
    <col min="9729" max="9729" width="16.25" style="90" customWidth="1"/>
    <col min="9730" max="9730" width="4.875" style="90" customWidth="1"/>
    <col min="9731" max="9731" width="9.625" style="90" customWidth="1"/>
    <col min="9732" max="9732" width="1.75" style="90" customWidth="1"/>
    <col min="9733" max="9733" width="8.375" style="90" customWidth="1"/>
    <col min="9734" max="9734" width="2.25" style="90" customWidth="1"/>
    <col min="9735" max="9735" width="9.375" style="90" customWidth="1"/>
    <col min="9736" max="9736" width="1.75" style="90" customWidth="1"/>
    <col min="9737" max="9737" width="8.375" style="90" customWidth="1"/>
    <col min="9738" max="9738" width="2.25" style="90" customWidth="1"/>
    <col min="9739" max="9739" width="9.375" style="90" customWidth="1"/>
    <col min="9740" max="9740" width="1.75" style="90" customWidth="1"/>
    <col min="9741" max="9741" width="8.375" style="90" customWidth="1"/>
    <col min="9742" max="9742" width="2.375" style="90" customWidth="1"/>
    <col min="9743" max="9743" width="9.375" style="90" customWidth="1"/>
    <col min="9744" max="9744" width="10.375" style="90" customWidth="1"/>
    <col min="9745" max="9745" width="1.375" style="90" customWidth="1"/>
    <col min="9746" max="9984" width="8.625" style="90"/>
    <col min="9985" max="9985" width="16.25" style="90" customWidth="1"/>
    <col min="9986" max="9986" width="4.875" style="90" customWidth="1"/>
    <col min="9987" max="9987" width="9.625" style="90" customWidth="1"/>
    <col min="9988" max="9988" width="1.75" style="90" customWidth="1"/>
    <col min="9989" max="9989" width="8.375" style="90" customWidth="1"/>
    <col min="9990" max="9990" width="2.25" style="90" customWidth="1"/>
    <col min="9991" max="9991" width="9.375" style="90" customWidth="1"/>
    <col min="9992" max="9992" width="1.75" style="90" customWidth="1"/>
    <col min="9993" max="9993" width="8.375" style="90" customWidth="1"/>
    <col min="9994" max="9994" width="2.25" style="90" customWidth="1"/>
    <col min="9995" max="9995" width="9.375" style="90" customWidth="1"/>
    <col min="9996" max="9996" width="1.75" style="90" customWidth="1"/>
    <col min="9997" max="9997" width="8.375" style="90" customWidth="1"/>
    <col min="9998" max="9998" width="2.375" style="90" customWidth="1"/>
    <col min="9999" max="9999" width="9.375" style="90" customWidth="1"/>
    <col min="10000" max="10000" width="10.375" style="90" customWidth="1"/>
    <col min="10001" max="10001" width="1.375" style="90" customWidth="1"/>
    <col min="10002" max="10240" width="8.625" style="90"/>
    <col min="10241" max="10241" width="16.25" style="90" customWidth="1"/>
    <col min="10242" max="10242" width="4.875" style="90" customWidth="1"/>
    <col min="10243" max="10243" width="9.625" style="90" customWidth="1"/>
    <col min="10244" max="10244" width="1.75" style="90" customWidth="1"/>
    <col min="10245" max="10245" width="8.375" style="90" customWidth="1"/>
    <col min="10246" max="10246" width="2.25" style="90" customWidth="1"/>
    <col min="10247" max="10247" width="9.375" style="90" customWidth="1"/>
    <col min="10248" max="10248" width="1.75" style="90" customWidth="1"/>
    <col min="10249" max="10249" width="8.375" style="90" customWidth="1"/>
    <col min="10250" max="10250" width="2.25" style="90" customWidth="1"/>
    <col min="10251" max="10251" width="9.375" style="90" customWidth="1"/>
    <col min="10252" max="10252" width="1.75" style="90" customWidth="1"/>
    <col min="10253" max="10253" width="8.375" style="90" customWidth="1"/>
    <col min="10254" max="10254" width="2.375" style="90" customWidth="1"/>
    <col min="10255" max="10255" width="9.375" style="90" customWidth="1"/>
    <col min="10256" max="10256" width="10.375" style="90" customWidth="1"/>
    <col min="10257" max="10257" width="1.375" style="90" customWidth="1"/>
    <col min="10258" max="10496" width="8.625" style="90"/>
    <col min="10497" max="10497" width="16.25" style="90" customWidth="1"/>
    <col min="10498" max="10498" width="4.875" style="90" customWidth="1"/>
    <col min="10499" max="10499" width="9.625" style="90" customWidth="1"/>
    <col min="10500" max="10500" width="1.75" style="90" customWidth="1"/>
    <col min="10501" max="10501" width="8.375" style="90" customWidth="1"/>
    <col min="10502" max="10502" width="2.25" style="90" customWidth="1"/>
    <col min="10503" max="10503" width="9.375" style="90" customWidth="1"/>
    <col min="10504" max="10504" width="1.75" style="90" customWidth="1"/>
    <col min="10505" max="10505" width="8.375" style="90" customWidth="1"/>
    <col min="10506" max="10506" width="2.25" style="90" customWidth="1"/>
    <col min="10507" max="10507" width="9.375" style="90" customWidth="1"/>
    <col min="10508" max="10508" width="1.75" style="90" customWidth="1"/>
    <col min="10509" max="10509" width="8.375" style="90" customWidth="1"/>
    <col min="10510" max="10510" width="2.375" style="90" customWidth="1"/>
    <col min="10511" max="10511" width="9.375" style="90" customWidth="1"/>
    <col min="10512" max="10512" width="10.375" style="90" customWidth="1"/>
    <col min="10513" max="10513" width="1.375" style="90" customWidth="1"/>
    <col min="10514" max="10752" width="8.625" style="90"/>
    <col min="10753" max="10753" width="16.25" style="90" customWidth="1"/>
    <col min="10754" max="10754" width="4.875" style="90" customWidth="1"/>
    <col min="10755" max="10755" width="9.625" style="90" customWidth="1"/>
    <col min="10756" max="10756" width="1.75" style="90" customWidth="1"/>
    <col min="10757" max="10757" width="8.375" style="90" customWidth="1"/>
    <col min="10758" max="10758" width="2.25" style="90" customWidth="1"/>
    <col min="10759" max="10759" width="9.375" style="90" customWidth="1"/>
    <col min="10760" max="10760" width="1.75" style="90" customWidth="1"/>
    <col min="10761" max="10761" width="8.375" style="90" customWidth="1"/>
    <col min="10762" max="10762" width="2.25" style="90" customWidth="1"/>
    <col min="10763" max="10763" width="9.375" style="90" customWidth="1"/>
    <col min="10764" max="10764" width="1.75" style="90" customWidth="1"/>
    <col min="10765" max="10765" width="8.375" style="90" customWidth="1"/>
    <col min="10766" max="10766" width="2.375" style="90" customWidth="1"/>
    <col min="10767" max="10767" width="9.375" style="90" customWidth="1"/>
    <col min="10768" max="10768" width="10.375" style="90" customWidth="1"/>
    <col min="10769" max="10769" width="1.375" style="90" customWidth="1"/>
    <col min="10770" max="11008" width="8.625" style="90"/>
    <col min="11009" max="11009" width="16.25" style="90" customWidth="1"/>
    <col min="11010" max="11010" width="4.875" style="90" customWidth="1"/>
    <col min="11011" max="11011" width="9.625" style="90" customWidth="1"/>
    <col min="11012" max="11012" width="1.75" style="90" customWidth="1"/>
    <col min="11013" max="11013" width="8.375" style="90" customWidth="1"/>
    <col min="11014" max="11014" width="2.25" style="90" customWidth="1"/>
    <col min="11015" max="11015" width="9.375" style="90" customWidth="1"/>
    <col min="11016" max="11016" width="1.75" style="90" customWidth="1"/>
    <col min="11017" max="11017" width="8.375" style="90" customWidth="1"/>
    <col min="11018" max="11018" width="2.25" style="90" customWidth="1"/>
    <col min="11019" max="11019" width="9.375" style="90" customWidth="1"/>
    <col min="11020" max="11020" width="1.75" style="90" customWidth="1"/>
    <col min="11021" max="11021" width="8.375" style="90" customWidth="1"/>
    <col min="11022" max="11022" width="2.375" style="90" customWidth="1"/>
    <col min="11023" max="11023" width="9.375" style="90" customWidth="1"/>
    <col min="11024" max="11024" width="10.375" style="90" customWidth="1"/>
    <col min="11025" max="11025" width="1.375" style="90" customWidth="1"/>
    <col min="11026" max="11264" width="8.625" style="90"/>
    <col min="11265" max="11265" width="16.25" style="90" customWidth="1"/>
    <col min="11266" max="11266" width="4.875" style="90" customWidth="1"/>
    <col min="11267" max="11267" width="9.625" style="90" customWidth="1"/>
    <col min="11268" max="11268" width="1.75" style="90" customWidth="1"/>
    <col min="11269" max="11269" width="8.375" style="90" customWidth="1"/>
    <col min="11270" max="11270" width="2.25" style="90" customWidth="1"/>
    <col min="11271" max="11271" width="9.375" style="90" customWidth="1"/>
    <col min="11272" max="11272" width="1.75" style="90" customWidth="1"/>
    <col min="11273" max="11273" width="8.375" style="90" customWidth="1"/>
    <col min="11274" max="11274" width="2.25" style="90" customWidth="1"/>
    <col min="11275" max="11275" width="9.375" style="90" customWidth="1"/>
    <col min="11276" max="11276" width="1.75" style="90" customWidth="1"/>
    <col min="11277" max="11277" width="8.375" style="90" customWidth="1"/>
    <col min="11278" max="11278" width="2.375" style="90" customWidth="1"/>
    <col min="11279" max="11279" width="9.375" style="90" customWidth="1"/>
    <col min="11280" max="11280" width="10.375" style="90" customWidth="1"/>
    <col min="11281" max="11281" width="1.375" style="90" customWidth="1"/>
    <col min="11282" max="11520" width="8.625" style="90"/>
    <col min="11521" max="11521" width="16.25" style="90" customWidth="1"/>
    <col min="11522" max="11522" width="4.875" style="90" customWidth="1"/>
    <col min="11523" max="11523" width="9.625" style="90" customWidth="1"/>
    <col min="11524" max="11524" width="1.75" style="90" customWidth="1"/>
    <col min="11525" max="11525" width="8.375" style="90" customWidth="1"/>
    <col min="11526" max="11526" width="2.25" style="90" customWidth="1"/>
    <col min="11527" max="11527" width="9.375" style="90" customWidth="1"/>
    <col min="11528" max="11528" width="1.75" style="90" customWidth="1"/>
    <col min="11529" max="11529" width="8.375" style="90" customWidth="1"/>
    <col min="11530" max="11530" width="2.25" style="90" customWidth="1"/>
    <col min="11531" max="11531" width="9.375" style="90" customWidth="1"/>
    <col min="11532" max="11532" width="1.75" style="90" customWidth="1"/>
    <col min="11533" max="11533" width="8.375" style="90" customWidth="1"/>
    <col min="11534" max="11534" width="2.375" style="90" customWidth="1"/>
    <col min="11535" max="11535" width="9.375" style="90" customWidth="1"/>
    <col min="11536" max="11536" width="10.375" style="90" customWidth="1"/>
    <col min="11537" max="11537" width="1.375" style="90" customWidth="1"/>
    <col min="11538" max="11776" width="8.625" style="90"/>
    <col min="11777" max="11777" width="16.25" style="90" customWidth="1"/>
    <col min="11778" max="11778" width="4.875" style="90" customWidth="1"/>
    <col min="11779" max="11779" width="9.625" style="90" customWidth="1"/>
    <col min="11780" max="11780" width="1.75" style="90" customWidth="1"/>
    <col min="11781" max="11781" width="8.375" style="90" customWidth="1"/>
    <col min="11782" max="11782" width="2.25" style="90" customWidth="1"/>
    <col min="11783" max="11783" width="9.375" style="90" customWidth="1"/>
    <col min="11784" max="11784" width="1.75" style="90" customWidth="1"/>
    <col min="11785" max="11785" width="8.375" style="90" customWidth="1"/>
    <col min="11786" max="11786" width="2.25" style="90" customWidth="1"/>
    <col min="11787" max="11787" width="9.375" style="90" customWidth="1"/>
    <col min="11788" max="11788" width="1.75" style="90" customWidth="1"/>
    <col min="11789" max="11789" width="8.375" style="90" customWidth="1"/>
    <col min="11790" max="11790" width="2.375" style="90" customWidth="1"/>
    <col min="11791" max="11791" width="9.375" style="90" customWidth="1"/>
    <col min="11792" max="11792" width="10.375" style="90" customWidth="1"/>
    <col min="11793" max="11793" width="1.375" style="90" customWidth="1"/>
    <col min="11794" max="12032" width="8.625" style="90"/>
    <col min="12033" max="12033" width="16.25" style="90" customWidth="1"/>
    <col min="12034" max="12034" width="4.875" style="90" customWidth="1"/>
    <col min="12035" max="12035" width="9.625" style="90" customWidth="1"/>
    <col min="12036" max="12036" width="1.75" style="90" customWidth="1"/>
    <col min="12037" max="12037" width="8.375" style="90" customWidth="1"/>
    <col min="12038" max="12038" width="2.25" style="90" customWidth="1"/>
    <col min="12039" max="12039" width="9.375" style="90" customWidth="1"/>
    <col min="12040" max="12040" width="1.75" style="90" customWidth="1"/>
    <col min="12041" max="12041" width="8.375" style="90" customWidth="1"/>
    <col min="12042" max="12042" width="2.25" style="90" customWidth="1"/>
    <col min="12043" max="12043" width="9.375" style="90" customWidth="1"/>
    <col min="12044" max="12044" width="1.75" style="90" customWidth="1"/>
    <col min="12045" max="12045" width="8.375" style="90" customWidth="1"/>
    <col min="12046" max="12046" width="2.375" style="90" customWidth="1"/>
    <col min="12047" max="12047" width="9.375" style="90" customWidth="1"/>
    <col min="12048" max="12048" width="10.375" style="90" customWidth="1"/>
    <col min="12049" max="12049" width="1.375" style="90" customWidth="1"/>
    <col min="12050" max="12288" width="8.625" style="90"/>
    <col min="12289" max="12289" width="16.25" style="90" customWidth="1"/>
    <col min="12290" max="12290" width="4.875" style="90" customWidth="1"/>
    <col min="12291" max="12291" width="9.625" style="90" customWidth="1"/>
    <col min="12292" max="12292" width="1.75" style="90" customWidth="1"/>
    <col min="12293" max="12293" width="8.375" style="90" customWidth="1"/>
    <col min="12294" max="12294" width="2.25" style="90" customWidth="1"/>
    <col min="12295" max="12295" width="9.375" style="90" customWidth="1"/>
    <col min="12296" max="12296" width="1.75" style="90" customWidth="1"/>
    <col min="12297" max="12297" width="8.375" style="90" customWidth="1"/>
    <col min="12298" max="12298" width="2.25" style="90" customWidth="1"/>
    <col min="12299" max="12299" width="9.375" style="90" customWidth="1"/>
    <col min="12300" max="12300" width="1.75" style="90" customWidth="1"/>
    <col min="12301" max="12301" width="8.375" style="90" customWidth="1"/>
    <col min="12302" max="12302" width="2.375" style="90" customWidth="1"/>
    <col min="12303" max="12303" width="9.375" style="90" customWidth="1"/>
    <col min="12304" max="12304" width="10.375" style="90" customWidth="1"/>
    <col min="12305" max="12305" width="1.375" style="90" customWidth="1"/>
    <col min="12306" max="12544" width="8.625" style="90"/>
    <col min="12545" max="12545" width="16.25" style="90" customWidth="1"/>
    <col min="12546" max="12546" width="4.875" style="90" customWidth="1"/>
    <col min="12547" max="12547" width="9.625" style="90" customWidth="1"/>
    <col min="12548" max="12548" width="1.75" style="90" customWidth="1"/>
    <col min="12549" max="12549" width="8.375" style="90" customWidth="1"/>
    <col min="12550" max="12550" width="2.25" style="90" customWidth="1"/>
    <col min="12551" max="12551" width="9.375" style="90" customWidth="1"/>
    <col min="12552" max="12552" width="1.75" style="90" customWidth="1"/>
    <col min="12553" max="12553" width="8.375" style="90" customWidth="1"/>
    <col min="12554" max="12554" width="2.25" style="90" customWidth="1"/>
    <col min="12555" max="12555" width="9.375" style="90" customWidth="1"/>
    <col min="12556" max="12556" width="1.75" style="90" customWidth="1"/>
    <col min="12557" max="12557" width="8.375" style="90" customWidth="1"/>
    <col min="12558" max="12558" width="2.375" style="90" customWidth="1"/>
    <col min="12559" max="12559" width="9.375" style="90" customWidth="1"/>
    <col min="12560" max="12560" width="10.375" style="90" customWidth="1"/>
    <col min="12561" max="12561" width="1.375" style="90" customWidth="1"/>
    <col min="12562" max="12800" width="8.625" style="90"/>
    <col min="12801" max="12801" width="16.25" style="90" customWidth="1"/>
    <col min="12802" max="12802" width="4.875" style="90" customWidth="1"/>
    <col min="12803" max="12803" width="9.625" style="90" customWidth="1"/>
    <col min="12804" max="12804" width="1.75" style="90" customWidth="1"/>
    <col min="12805" max="12805" width="8.375" style="90" customWidth="1"/>
    <col min="12806" max="12806" width="2.25" style="90" customWidth="1"/>
    <col min="12807" max="12807" width="9.375" style="90" customWidth="1"/>
    <col min="12808" max="12808" width="1.75" style="90" customWidth="1"/>
    <col min="12809" max="12809" width="8.375" style="90" customWidth="1"/>
    <col min="12810" max="12810" width="2.25" style="90" customWidth="1"/>
    <col min="12811" max="12811" width="9.375" style="90" customWidth="1"/>
    <col min="12812" max="12812" width="1.75" style="90" customWidth="1"/>
    <col min="12813" max="12813" width="8.375" style="90" customWidth="1"/>
    <col min="12814" max="12814" width="2.375" style="90" customWidth="1"/>
    <col min="12815" max="12815" width="9.375" style="90" customWidth="1"/>
    <col min="12816" max="12816" width="10.375" style="90" customWidth="1"/>
    <col min="12817" max="12817" width="1.375" style="90" customWidth="1"/>
    <col min="12818" max="13056" width="8.625" style="90"/>
    <col min="13057" max="13057" width="16.25" style="90" customWidth="1"/>
    <col min="13058" max="13058" width="4.875" style="90" customWidth="1"/>
    <col min="13059" max="13059" width="9.625" style="90" customWidth="1"/>
    <col min="13060" max="13060" width="1.75" style="90" customWidth="1"/>
    <col min="13061" max="13061" width="8.375" style="90" customWidth="1"/>
    <col min="13062" max="13062" width="2.25" style="90" customWidth="1"/>
    <col min="13063" max="13063" width="9.375" style="90" customWidth="1"/>
    <col min="13064" max="13064" width="1.75" style="90" customWidth="1"/>
    <col min="13065" max="13065" width="8.375" style="90" customWidth="1"/>
    <col min="13066" max="13066" width="2.25" style="90" customWidth="1"/>
    <col min="13067" max="13067" width="9.375" style="90" customWidth="1"/>
    <col min="13068" max="13068" width="1.75" style="90" customWidth="1"/>
    <col min="13069" max="13069" width="8.375" style="90" customWidth="1"/>
    <col min="13070" max="13070" width="2.375" style="90" customWidth="1"/>
    <col min="13071" max="13071" width="9.375" style="90" customWidth="1"/>
    <col min="13072" max="13072" width="10.375" style="90" customWidth="1"/>
    <col min="13073" max="13073" width="1.375" style="90" customWidth="1"/>
    <col min="13074" max="13312" width="8.625" style="90"/>
    <col min="13313" max="13313" width="16.25" style="90" customWidth="1"/>
    <col min="13314" max="13314" width="4.875" style="90" customWidth="1"/>
    <col min="13315" max="13315" width="9.625" style="90" customWidth="1"/>
    <col min="13316" max="13316" width="1.75" style="90" customWidth="1"/>
    <col min="13317" max="13317" width="8.375" style="90" customWidth="1"/>
    <col min="13318" max="13318" width="2.25" style="90" customWidth="1"/>
    <col min="13319" max="13319" width="9.375" style="90" customWidth="1"/>
    <col min="13320" max="13320" width="1.75" style="90" customWidth="1"/>
    <col min="13321" max="13321" width="8.375" style="90" customWidth="1"/>
    <col min="13322" max="13322" width="2.25" style="90" customWidth="1"/>
    <col min="13323" max="13323" width="9.375" style="90" customWidth="1"/>
    <col min="13324" max="13324" width="1.75" style="90" customWidth="1"/>
    <col min="13325" max="13325" width="8.375" style="90" customWidth="1"/>
    <col min="13326" max="13326" width="2.375" style="90" customWidth="1"/>
    <col min="13327" max="13327" width="9.375" style="90" customWidth="1"/>
    <col min="13328" max="13328" width="10.375" style="90" customWidth="1"/>
    <col min="13329" max="13329" width="1.375" style="90" customWidth="1"/>
    <col min="13330" max="13568" width="8.625" style="90"/>
    <col min="13569" max="13569" width="16.25" style="90" customWidth="1"/>
    <col min="13570" max="13570" width="4.875" style="90" customWidth="1"/>
    <col min="13571" max="13571" width="9.625" style="90" customWidth="1"/>
    <col min="13572" max="13572" width="1.75" style="90" customWidth="1"/>
    <col min="13573" max="13573" width="8.375" style="90" customWidth="1"/>
    <col min="13574" max="13574" width="2.25" style="90" customWidth="1"/>
    <col min="13575" max="13575" width="9.375" style="90" customWidth="1"/>
    <col min="13576" max="13576" width="1.75" style="90" customWidth="1"/>
    <col min="13577" max="13577" width="8.375" style="90" customWidth="1"/>
    <col min="13578" max="13578" width="2.25" style="90" customWidth="1"/>
    <col min="13579" max="13579" width="9.375" style="90" customWidth="1"/>
    <col min="13580" max="13580" width="1.75" style="90" customWidth="1"/>
    <col min="13581" max="13581" width="8.375" style="90" customWidth="1"/>
    <col min="13582" max="13582" width="2.375" style="90" customWidth="1"/>
    <col min="13583" max="13583" width="9.375" style="90" customWidth="1"/>
    <col min="13584" max="13584" width="10.375" style="90" customWidth="1"/>
    <col min="13585" max="13585" width="1.375" style="90" customWidth="1"/>
    <col min="13586" max="13824" width="8.625" style="90"/>
    <col min="13825" max="13825" width="16.25" style="90" customWidth="1"/>
    <col min="13826" max="13826" width="4.875" style="90" customWidth="1"/>
    <col min="13827" max="13827" width="9.625" style="90" customWidth="1"/>
    <col min="13828" max="13828" width="1.75" style="90" customWidth="1"/>
    <col min="13829" max="13829" width="8.375" style="90" customWidth="1"/>
    <col min="13830" max="13830" width="2.25" style="90" customWidth="1"/>
    <col min="13831" max="13831" width="9.375" style="90" customWidth="1"/>
    <col min="13832" max="13832" width="1.75" style="90" customWidth="1"/>
    <col min="13833" max="13833" width="8.375" style="90" customWidth="1"/>
    <col min="13834" max="13834" width="2.25" style="90" customWidth="1"/>
    <col min="13835" max="13835" width="9.375" style="90" customWidth="1"/>
    <col min="13836" max="13836" width="1.75" style="90" customWidth="1"/>
    <col min="13837" max="13837" width="8.375" style="90" customWidth="1"/>
    <col min="13838" max="13838" width="2.375" style="90" customWidth="1"/>
    <col min="13839" max="13839" width="9.375" style="90" customWidth="1"/>
    <col min="13840" max="13840" width="10.375" style="90" customWidth="1"/>
    <col min="13841" max="13841" width="1.375" style="90" customWidth="1"/>
    <col min="13842" max="14080" width="8.625" style="90"/>
    <col min="14081" max="14081" width="16.25" style="90" customWidth="1"/>
    <col min="14082" max="14082" width="4.875" style="90" customWidth="1"/>
    <col min="14083" max="14083" width="9.625" style="90" customWidth="1"/>
    <col min="14084" max="14084" width="1.75" style="90" customWidth="1"/>
    <col min="14085" max="14085" width="8.375" style="90" customWidth="1"/>
    <col min="14086" max="14086" width="2.25" style="90" customWidth="1"/>
    <col min="14087" max="14087" width="9.375" style="90" customWidth="1"/>
    <col min="14088" max="14088" width="1.75" style="90" customWidth="1"/>
    <col min="14089" max="14089" width="8.375" style="90" customWidth="1"/>
    <col min="14090" max="14090" width="2.25" style="90" customWidth="1"/>
    <col min="14091" max="14091" width="9.375" style="90" customWidth="1"/>
    <col min="14092" max="14092" width="1.75" style="90" customWidth="1"/>
    <col min="14093" max="14093" width="8.375" style="90" customWidth="1"/>
    <col min="14094" max="14094" width="2.375" style="90" customWidth="1"/>
    <col min="14095" max="14095" width="9.375" style="90" customWidth="1"/>
    <col min="14096" max="14096" width="10.375" style="90" customWidth="1"/>
    <col min="14097" max="14097" width="1.375" style="90" customWidth="1"/>
    <col min="14098" max="14336" width="8.625" style="90"/>
    <col min="14337" max="14337" width="16.25" style="90" customWidth="1"/>
    <col min="14338" max="14338" width="4.875" style="90" customWidth="1"/>
    <col min="14339" max="14339" width="9.625" style="90" customWidth="1"/>
    <col min="14340" max="14340" width="1.75" style="90" customWidth="1"/>
    <col min="14341" max="14341" width="8.375" style="90" customWidth="1"/>
    <col min="14342" max="14342" width="2.25" style="90" customWidth="1"/>
    <col min="14343" max="14343" width="9.375" style="90" customWidth="1"/>
    <col min="14344" max="14344" width="1.75" style="90" customWidth="1"/>
    <col min="14345" max="14345" width="8.375" style="90" customWidth="1"/>
    <col min="14346" max="14346" width="2.25" style="90" customWidth="1"/>
    <col min="14347" max="14347" width="9.375" style="90" customWidth="1"/>
    <col min="14348" max="14348" width="1.75" style="90" customWidth="1"/>
    <col min="14349" max="14349" width="8.375" style="90" customWidth="1"/>
    <col min="14350" max="14350" width="2.375" style="90" customWidth="1"/>
    <col min="14351" max="14351" width="9.375" style="90" customWidth="1"/>
    <col min="14352" max="14352" width="10.375" style="90" customWidth="1"/>
    <col min="14353" max="14353" width="1.375" style="90" customWidth="1"/>
    <col min="14354" max="14592" width="8.625" style="90"/>
    <col min="14593" max="14593" width="16.25" style="90" customWidth="1"/>
    <col min="14594" max="14594" width="4.875" style="90" customWidth="1"/>
    <col min="14595" max="14595" width="9.625" style="90" customWidth="1"/>
    <col min="14596" max="14596" width="1.75" style="90" customWidth="1"/>
    <col min="14597" max="14597" width="8.375" style="90" customWidth="1"/>
    <col min="14598" max="14598" width="2.25" style="90" customWidth="1"/>
    <col min="14599" max="14599" width="9.375" style="90" customWidth="1"/>
    <col min="14600" max="14600" width="1.75" style="90" customWidth="1"/>
    <col min="14601" max="14601" width="8.375" style="90" customWidth="1"/>
    <col min="14602" max="14602" width="2.25" style="90" customWidth="1"/>
    <col min="14603" max="14603" width="9.375" style="90" customWidth="1"/>
    <col min="14604" max="14604" width="1.75" style="90" customWidth="1"/>
    <col min="14605" max="14605" width="8.375" style="90" customWidth="1"/>
    <col min="14606" max="14606" width="2.375" style="90" customWidth="1"/>
    <col min="14607" max="14607" width="9.375" style="90" customWidth="1"/>
    <col min="14608" max="14608" width="10.375" style="90" customWidth="1"/>
    <col min="14609" max="14609" width="1.375" style="90" customWidth="1"/>
    <col min="14610" max="14848" width="8.625" style="90"/>
    <col min="14849" max="14849" width="16.25" style="90" customWidth="1"/>
    <col min="14850" max="14850" width="4.875" style="90" customWidth="1"/>
    <col min="14851" max="14851" width="9.625" style="90" customWidth="1"/>
    <col min="14852" max="14852" width="1.75" style="90" customWidth="1"/>
    <col min="14853" max="14853" width="8.375" style="90" customWidth="1"/>
    <col min="14854" max="14854" width="2.25" style="90" customWidth="1"/>
    <col min="14855" max="14855" width="9.375" style="90" customWidth="1"/>
    <col min="14856" max="14856" width="1.75" style="90" customWidth="1"/>
    <col min="14857" max="14857" width="8.375" style="90" customWidth="1"/>
    <col min="14858" max="14858" width="2.25" style="90" customWidth="1"/>
    <col min="14859" max="14859" width="9.375" style="90" customWidth="1"/>
    <col min="14860" max="14860" width="1.75" style="90" customWidth="1"/>
    <col min="14861" max="14861" width="8.375" style="90" customWidth="1"/>
    <col min="14862" max="14862" width="2.375" style="90" customWidth="1"/>
    <col min="14863" max="14863" width="9.375" style="90" customWidth="1"/>
    <col min="14864" max="14864" width="10.375" style="90" customWidth="1"/>
    <col min="14865" max="14865" width="1.375" style="90" customWidth="1"/>
    <col min="14866" max="15104" width="8.625" style="90"/>
    <col min="15105" max="15105" width="16.25" style="90" customWidth="1"/>
    <col min="15106" max="15106" width="4.875" style="90" customWidth="1"/>
    <col min="15107" max="15107" width="9.625" style="90" customWidth="1"/>
    <col min="15108" max="15108" width="1.75" style="90" customWidth="1"/>
    <col min="15109" max="15109" width="8.375" style="90" customWidth="1"/>
    <col min="15110" max="15110" width="2.25" style="90" customWidth="1"/>
    <col min="15111" max="15111" width="9.375" style="90" customWidth="1"/>
    <col min="15112" max="15112" width="1.75" style="90" customWidth="1"/>
    <col min="15113" max="15113" width="8.375" style="90" customWidth="1"/>
    <col min="15114" max="15114" width="2.25" style="90" customWidth="1"/>
    <col min="15115" max="15115" width="9.375" style="90" customWidth="1"/>
    <col min="15116" max="15116" width="1.75" style="90" customWidth="1"/>
    <col min="15117" max="15117" width="8.375" style="90" customWidth="1"/>
    <col min="15118" max="15118" width="2.375" style="90" customWidth="1"/>
    <col min="15119" max="15119" width="9.375" style="90" customWidth="1"/>
    <col min="15120" max="15120" width="10.375" style="90" customWidth="1"/>
    <col min="15121" max="15121" width="1.375" style="90" customWidth="1"/>
    <col min="15122" max="15360" width="8.625" style="90"/>
    <col min="15361" max="15361" width="16.25" style="90" customWidth="1"/>
    <col min="15362" max="15362" width="4.875" style="90" customWidth="1"/>
    <col min="15363" max="15363" width="9.625" style="90" customWidth="1"/>
    <col min="15364" max="15364" width="1.75" style="90" customWidth="1"/>
    <col min="15365" max="15365" width="8.375" style="90" customWidth="1"/>
    <col min="15366" max="15366" width="2.25" style="90" customWidth="1"/>
    <col min="15367" max="15367" width="9.375" style="90" customWidth="1"/>
    <col min="15368" max="15368" width="1.75" style="90" customWidth="1"/>
    <col min="15369" max="15369" width="8.375" style="90" customWidth="1"/>
    <col min="15370" max="15370" width="2.25" style="90" customWidth="1"/>
    <col min="15371" max="15371" width="9.375" style="90" customWidth="1"/>
    <col min="15372" max="15372" width="1.75" style="90" customWidth="1"/>
    <col min="15373" max="15373" width="8.375" style="90" customWidth="1"/>
    <col min="15374" max="15374" width="2.375" style="90" customWidth="1"/>
    <col min="15375" max="15375" width="9.375" style="90" customWidth="1"/>
    <col min="15376" max="15376" width="10.375" style="90" customWidth="1"/>
    <col min="15377" max="15377" width="1.375" style="90" customWidth="1"/>
    <col min="15378" max="15616" width="8.625" style="90"/>
    <col min="15617" max="15617" width="16.25" style="90" customWidth="1"/>
    <col min="15618" max="15618" width="4.875" style="90" customWidth="1"/>
    <col min="15619" max="15619" width="9.625" style="90" customWidth="1"/>
    <col min="15620" max="15620" width="1.75" style="90" customWidth="1"/>
    <col min="15621" max="15621" width="8.375" style="90" customWidth="1"/>
    <col min="15622" max="15622" width="2.25" style="90" customWidth="1"/>
    <col min="15623" max="15623" width="9.375" style="90" customWidth="1"/>
    <col min="15624" max="15624" width="1.75" style="90" customWidth="1"/>
    <col min="15625" max="15625" width="8.375" style="90" customWidth="1"/>
    <col min="15626" max="15626" width="2.25" style="90" customWidth="1"/>
    <col min="15627" max="15627" width="9.375" style="90" customWidth="1"/>
    <col min="15628" max="15628" width="1.75" style="90" customWidth="1"/>
    <col min="15629" max="15629" width="8.375" style="90" customWidth="1"/>
    <col min="15630" max="15630" width="2.375" style="90" customWidth="1"/>
    <col min="15631" max="15631" width="9.375" style="90" customWidth="1"/>
    <col min="15632" max="15632" width="10.375" style="90" customWidth="1"/>
    <col min="15633" max="15633" width="1.375" style="90" customWidth="1"/>
    <col min="15634" max="15872" width="8.625" style="90"/>
    <col min="15873" max="15873" width="16.25" style="90" customWidth="1"/>
    <col min="15874" max="15874" width="4.875" style="90" customWidth="1"/>
    <col min="15875" max="15875" width="9.625" style="90" customWidth="1"/>
    <col min="15876" max="15876" width="1.75" style="90" customWidth="1"/>
    <col min="15877" max="15877" width="8.375" style="90" customWidth="1"/>
    <col min="15878" max="15878" width="2.25" style="90" customWidth="1"/>
    <col min="15879" max="15879" width="9.375" style="90" customWidth="1"/>
    <col min="15880" max="15880" width="1.75" style="90" customWidth="1"/>
    <col min="15881" max="15881" width="8.375" style="90" customWidth="1"/>
    <col min="15882" max="15882" width="2.25" style="90" customWidth="1"/>
    <col min="15883" max="15883" width="9.375" style="90" customWidth="1"/>
    <col min="15884" max="15884" width="1.75" style="90" customWidth="1"/>
    <col min="15885" max="15885" width="8.375" style="90" customWidth="1"/>
    <col min="15886" max="15886" width="2.375" style="90" customWidth="1"/>
    <col min="15887" max="15887" width="9.375" style="90" customWidth="1"/>
    <col min="15888" max="15888" width="10.375" style="90" customWidth="1"/>
    <col min="15889" max="15889" width="1.375" style="90" customWidth="1"/>
    <col min="15890" max="16128" width="8.625" style="90"/>
    <col min="16129" max="16129" width="16.25" style="90" customWidth="1"/>
    <col min="16130" max="16130" width="4.875" style="90" customWidth="1"/>
    <col min="16131" max="16131" width="9.625" style="90" customWidth="1"/>
    <col min="16132" max="16132" width="1.75" style="90" customWidth="1"/>
    <col min="16133" max="16133" width="8.375" style="90" customWidth="1"/>
    <col min="16134" max="16134" width="2.25" style="90" customWidth="1"/>
    <col min="16135" max="16135" width="9.375" style="90" customWidth="1"/>
    <col min="16136" max="16136" width="1.75" style="90" customWidth="1"/>
    <col min="16137" max="16137" width="8.375" style="90" customWidth="1"/>
    <col min="16138" max="16138" width="2.25" style="90" customWidth="1"/>
    <col min="16139" max="16139" width="9.375" style="90" customWidth="1"/>
    <col min="16140" max="16140" width="1.75" style="90" customWidth="1"/>
    <col min="16141" max="16141" width="8.375" style="90" customWidth="1"/>
    <col min="16142" max="16142" width="2.375" style="90" customWidth="1"/>
    <col min="16143" max="16143" width="9.375" style="90" customWidth="1"/>
    <col min="16144" max="16144" width="10.375" style="90" customWidth="1"/>
    <col min="16145" max="16145" width="1.375" style="90" customWidth="1"/>
    <col min="16146" max="16384" width="8.625" style="90"/>
  </cols>
  <sheetData>
    <row r="1" spans="1:32" x14ac:dyDescent="0.2">
      <c r="A1" s="87" t="s">
        <v>64</v>
      </c>
      <c r="B1" s="88"/>
      <c r="C1" s="88"/>
      <c r="D1" s="88"/>
      <c r="E1" s="89"/>
      <c r="F1" s="88"/>
      <c r="G1" s="88"/>
      <c r="H1" s="88"/>
      <c r="I1" s="88"/>
      <c r="J1" s="88"/>
      <c r="K1" s="88"/>
      <c r="L1" s="88"/>
      <c r="M1" s="88"/>
      <c r="N1" s="88"/>
    </row>
    <row r="2" spans="1:32" x14ac:dyDescent="0.2">
      <c r="A2" s="92"/>
      <c r="B2" s="93"/>
      <c r="C2" s="94"/>
      <c r="D2" s="95" t="s">
        <v>396</v>
      </c>
      <c r="E2" s="96"/>
      <c r="F2" s="92"/>
      <c r="G2" s="94"/>
      <c r="H2" s="95" t="s">
        <v>356</v>
      </c>
      <c r="I2" s="96"/>
      <c r="J2" s="92"/>
      <c r="K2" s="94"/>
      <c r="L2" s="95" t="s">
        <v>41</v>
      </c>
      <c r="M2" s="96"/>
      <c r="N2" s="92"/>
      <c r="O2" s="97"/>
      <c r="AD2" s="98"/>
      <c r="AE2" s="98"/>
    </row>
    <row r="3" spans="1:32" x14ac:dyDescent="0.2">
      <c r="A3" s="99" t="s">
        <v>65</v>
      </c>
      <c r="B3" s="99"/>
      <c r="C3" s="100" t="s">
        <v>66</v>
      </c>
      <c r="D3" s="100"/>
      <c r="E3" s="101" t="s">
        <v>67</v>
      </c>
      <c r="F3" s="88"/>
      <c r="G3" s="100" t="s">
        <v>66</v>
      </c>
      <c r="H3" s="100"/>
      <c r="I3" s="101" t="s">
        <v>67</v>
      </c>
      <c r="J3" s="88"/>
      <c r="K3" s="100" t="s">
        <v>66</v>
      </c>
      <c r="L3" s="100"/>
      <c r="M3" s="101" t="s">
        <v>67</v>
      </c>
      <c r="N3" s="88"/>
      <c r="O3" s="103"/>
      <c r="AE3" s="104"/>
    </row>
    <row r="4" spans="1:32" x14ac:dyDescent="0.2">
      <c r="A4" s="105"/>
      <c r="B4" s="105"/>
      <c r="C4" s="106"/>
      <c r="D4" s="106"/>
      <c r="E4" s="107"/>
      <c r="F4" s="108"/>
      <c r="G4" s="106"/>
      <c r="H4" s="106"/>
      <c r="I4" s="107"/>
      <c r="J4" s="108"/>
      <c r="K4" s="106"/>
      <c r="L4" s="106"/>
      <c r="M4" s="107"/>
      <c r="N4" s="108"/>
      <c r="O4" s="109"/>
      <c r="AE4" s="104"/>
    </row>
    <row r="5" spans="1:32" x14ac:dyDescent="0.2">
      <c r="A5" s="110"/>
      <c r="B5" s="93"/>
      <c r="I5" s="111"/>
      <c r="M5" s="111"/>
      <c r="AD5" s="104"/>
      <c r="AE5" s="104"/>
      <c r="AF5" s="98"/>
    </row>
    <row r="6" spans="1:32" x14ac:dyDescent="0.2">
      <c r="A6" s="93" t="s">
        <v>68</v>
      </c>
      <c r="B6" s="93"/>
      <c r="C6" s="112">
        <v>12.1</v>
      </c>
      <c r="E6" s="113">
        <v>9653</v>
      </c>
      <c r="F6" s="114"/>
      <c r="G6" s="112">
        <v>14.3</v>
      </c>
      <c r="I6" s="113">
        <v>4421</v>
      </c>
      <c r="J6" s="114"/>
      <c r="K6" s="112">
        <v>11.3</v>
      </c>
      <c r="M6" s="113">
        <v>10290</v>
      </c>
      <c r="N6" s="114"/>
      <c r="O6" s="97"/>
    </row>
    <row r="7" spans="1:32" x14ac:dyDescent="0.2">
      <c r="A7" s="93" t="s">
        <v>69</v>
      </c>
      <c r="B7" s="93"/>
      <c r="C7" s="112">
        <v>12.2</v>
      </c>
      <c r="E7" s="113">
        <v>9567</v>
      </c>
      <c r="G7" s="112">
        <v>12.4</v>
      </c>
      <c r="I7" s="113">
        <v>8173</v>
      </c>
      <c r="K7" s="112">
        <v>11.5</v>
      </c>
      <c r="M7" s="113">
        <v>10475</v>
      </c>
      <c r="O7" s="97"/>
      <c r="AD7" s="115"/>
      <c r="AE7" s="114"/>
      <c r="AF7" s="115"/>
    </row>
    <row r="8" spans="1:32" x14ac:dyDescent="0.2">
      <c r="A8" s="93" t="s">
        <v>70</v>
      </c>
      <c r="B8" s="93"/>
      <c r="C8" s="112"/>
      <c r="E8" s="113"/>
      <c r="F8" s="116"/>
      <c r="G8" s="112">
        <v>12.3</v>
      </c>
      <c r="I8" s="113">
        <v>14525</v>
      </c>
      <c r="J8" s="116"/>
      <c r="K8" s="112">
        <v>12.4</v>
      </c>
      <c r="M8" s="113">
        <v>14046</v>
      </c>
      <c r="O8" s="103"/>
      <c r="AD8" s="115"/>
      <c r="AE8" s="114"/>
      <c r="AF8" s="115"/>
    </row>
    <row r="9" spans="1:32" x14ac:dyDescent="0.2">
      <c r="A9" s="93" t="s">
        <v>71</v>
      </c>
      <c r="B9" s="93"/>
      <c r="C9" s="112"/>
      <c r="E9" s="113"/>
      <c r="G9" s="112">
        <v>12.6</v>
      </c>
      <c r="I9" s="113">
        <v>13271</v>
      </c>
      <c r="K9" s="112">
        <v>13.5</v>
      </c>
      <c r="M9" s="113">
        <v>13896</v>
      </c>
      <c r="O9" s="103"/>
      <c r="AD9" s="115"/>
      <c r="AE9" s="114"/>
      <c r="AF9" s="115"/>
    </row>
    <row r="10" spans="1:32" x14ac:dyDescent="0.2">
      <c r="A10" s="93" t="s">
        <v>72</v>
      </c>
      <c r="B10" s="93"/>
      <c r="C10" s="112"/>
      <c r="D10" s="117"/>
      <c r="E10" s="113"/>
      <c r="G10" s="112">
        <v>12.4</v>
      </c>
      <c r="H10" s="117"/>
      <c r="I10" s="113">
        <v>16988</v>
      </c>
      <c r="K10" s="112">
        <v>12.9</v>
      </c>
      <c r="L10" s="117"/>
      <c r="M10" s="113">
        <v>15535</v>
      </c>
      <c r="O10" s="103"/>
      <c r="AD10" s="115"/>
      <c r="AE10" s="114"/>
      <c r="AF10" s="115"/>
    </row>
    <row r="11" spans="1:32" x14ac:dyDescent="0.2">
      <c r="A11" s="93" t="s">
        <v>73</v>
      </c>
      <c r="B11" s="93"/>
      <c r="C11" s="112"/>
      <c r="D11" s="117"/>
      <c r="E11" s="113"/>
      <c r="G11" s="112">
        <v>13.2</v>
      </c>
      <c r="H11" s="117"/>
      <c r="I11" s="113">
        <v>20152</v>
      </c>
      <c r="K11" s="112">
        <v>13.7</v>
      </c>
      <c r="L11" s="117"/>
      <c r="M11" s="113">
        <v>20835</v>
      </c>
      <c r="N11" s="118"/>
      <c r="O11" s="103"/>
      <c r="AD11" s="115"/>
      <c r="AE11" s="114"/>
      <c r="AF11" s="115"/>
    </row>
    <row r="12" spans="1:32" x14ac:dyDescent="0.2">
      <c r="A12" s="93" t="s">
        <v>74</v>
      </c>
      <c r="B12" s="93"/>
      <c r="C12" s="112"/>
      <c r="D12" s="117"/>
      <c r="E12" s="113"/>
      <c r="G12" s="112">
        <v>12.2</v>
      </c>
      <c r="H12" s="117"/>
      <c r="I12" s="113">
        <v>12412</v>
      </c>
      <c r="K12" s="112">
        <v>12.7</v>
      </c>
      <c r="L12" s="117"/>
      <c r="M12" s="113">
        <v>13342</v>
      </c>
      <c r="N12" s="118"/>
      <c r="O12" s="103"/>
      <c r="AD12" s="115"/>
      <c r="AE12" s="114"/>
      <c r="AF12" s="115"/>
    </row>
    <row r="13" spans="1:32" x14ac:dyDescent="0.2">
      <c r="A13" s="93" t="s">
        <v>75</v>
      </c>
      <c r="B13" s="93"/>
      <c r="C13" s="112"/>
      <c r="D13" s="117"/>
      <c r="E13" s="113"/>
      <c r="G13" s="112">
        <v>11.8</v>
      </c>
      <c r="H13" s="117"/>
      <c r="I13" s="113">
        <v>15974</v>
      </c>
      <c r="K13" s="112">
        <v>12.7</v>
      </c>
      <c r="L13" s="117"/>
      <c r="M13" s="113">
        <v>13748</v>
      </c>
      <c r="O13" s="103"/>
      <c r="AD13" s="115"/>
      <c r="AE13" s="114"/>
      <c r="AF13" s="115"/>
    </row>
    <row r="14" spans="1:32" x14ac:dyDescent="0.2">
      <c r="A14" s="93" t="s">
        <v>76</v>
      </c>
      <c r="B14" s="93"/>
      <c r="C14" s="112"/>
      <c r="D14" s="117"/>
      <c r="E14" s="113"/>
      <c r="G14" s="112">
        <v>11.8</v>
      </c>
      <c r="H14" s="117"/>
      <c r="I14" s="113">
        <v>15316</v>
      </c>
      <c r="K14" s="112">
        <v>13.1</v>
      </c>
      <c r="L14" s="117"/>
      <c r="M14" s="113">
        <v>13167</v>
      </c>
      <c r="N14" s="118"/>
      <c r="O14" s="103"/>
      <c r="AD14" s="115"/>
      <c r="AE14" s="114"/>
      <c r="AF14" s="115"/>
    </row>
    <row r="15" spans="1:32" x14ac:dyDescent="0.2">
      <c r="A15" s="93" t="s">
        <v>77</v>
      </c>
      <c r="B15" s="93"/>
      <c r="C15" s="112"/>
      <c r="D15" s="117"/>
      <c r="E15" s="113"/>
      <c r="G15" s="112">
        <v>11.3</v>
      </c>
      <c r="H15" s="117"/>
      <c r="I15" s="113">
        <v>13557</v>
      </c>
      <c r="K15" s="112">
        <v>12.8</v>
      </c>
      <c r="L15" s="117"/>
      <c r="M15" s="113">
        <v>11800</v>
      </c>
      <c r="O15" s="103"/>
      <c r="AD15" s="115"/>
      <c r="AE15" s="114"/>
      <c r="AF15" s="115"/>
    </row>
    <row r="16" spans="1:32" x14ac:dyDescent="0.2">
      <c r="A16" s="93" t="s">
        <v>78</v>
      </c>
      <c r="B16" s="93"/>
      <c r="C16" s="112"/>
      <c r="D16" s="117"/>
      <c r="E16" s="113"/>
      <c r="G16" s="112">
        <v>11.8</v>
      </c>
      <c r="H16" s="117"/>
      <c r="I16" s="113">
        <v>12231</v>
      </c>
      <c r="K16" s="112">
        <v>13.1</v>
      </c>
      <c r="L16" s="117"/>
      <c r="M16" s="113">
        <v>9066</v>
      </c>
      <c r="N16" s="118"/>
      <c r="O16" s="103"/>
      <c r="AD16" s="115"/>
      <c r="AE16" s="114"/>
      <c r="AF16" s="115"/>
    </row>
    <row r="17" spans="1:32" x14ac:dyDescent="0.2">
      <c r="A17" s="93" t="s">
        <v>79</v>
      </c>
      <c r="B17" s="93"/>
      <c r="C17" s="119"/>
      <c r="D17" s="117"/>
      <c r="E17" s="120"/>
      <c r="F17" s="121"/>
      <c r="G17" s="119">
        <v>12.5</v>
      </c>
      <c r="H17" s="117"/>
      <c r="I17" s="120">
        <v>11638</v>
      </c>
      <c r="K17" s="119">
        <v>13.7</v>
      </c>
      <c r="L17" s="117"/>
      <c r="M17" s="120">
        <v>9465</v>
      </c>
      <c r="N17" s="118"/>
      <c r="O17" s="103"/>
      <c r="AD17" s="115"/>
      <c r="AE17" s="114"/>
      <c r="AF17" s="115"/>
    </row>
    <row r="18" spans="1:32" x14ac:dyDescent="0.2">
      <c r="A18" s="92"/>
      <c r="B18" s="93"/>
      <c r="D18" s="122"/>
      <c r="E18" s="123"/>
      <c r="F18" s="122"/>
      <c r="H18" s="122"/>
      <c r="I18" s="123"/>
      <c r="J18" s="122"/>
      <c r="L18" s="122"/>
      <c r="M18" s="123"/>
      <c r="N18" s="122"/>
      <c r="AD18" s="115"/>
      <c r="AE18" s="114"/>
      <c r="AF18" s="115"/>
    </row>
    <row r="19" spans="1:32" ht="13.9" customHeight="1" x14ac:dyDescent="0.2">
      <c r="A19" s="93" t="s">
        <v>375</v>
      </c>
      <c r="B19" s="93"/>
      <c r="C19" s="124">
        <f>(C6*E6/E22)+(C7*E7/E22)+(C8*E8/E22)+(C9*E9/E22)+(C10*E10/E22)+(C11*E11/E22)+(C12*E12/E22)+(C13*E13/E22)+(C14*E14/E22)+(C15*E15/E22)+(C16*E16/E22)+(C17*E17/E22)</f>
        <v>12.14977627471384</v>
      </c>
      <c r="D19" s="125" t="s">
        <v>374</v>
      </c>
      <c r="G19" s="124"/>
      <c r="H19" s="125"/>
      <c r="I19" s="111"/>
      <c r="K19" s="124"/>
      <c r="L19" s="125"/>
      <c r="M19" s="111"/>
      <c r="O19" s="103"/>
      <c r="AD19" s="115"/>
      <c r="AE19" s="104"/>
    </row>
    <row r="20" spans="1:32" x14ac:dyDescent="0.2">
      <c r="A20" s="92" t="s">
        <v>80</v>
      </c>
      <c r="B20" s="93"/>
      <c r="C20" s="154">
        <v>13</v>
      </c>
      <c r="D20" s="126"/>
      <c r="E20" s="127"/>
      <c r="G20" s="154">
        <v>12.3</v>
      </c>
      <c r="H20" s="126"/>
      <c r="I20" s="127"/>
      <c r="K20" s="154">
        <v>12.9</v>
      </c>
      <c r="L20" s="126"/>
      <c r="M20" s="127"/>
      <c r="O20" s="103"/>
      <c r="AD20" s="115"/>
      <c r="AE20" s="114"/>
      <c r="AF20" s="115"/>
    </row>
    <row r="21" spans="1:32" x14ac:dyDescent="0.2">
      <c r="A21" s="92" t="s">
        <v>81</v>
      </c>
      <c r="B21" s="93"/>
      <c r="C21" s="118"/>
      <c r="E21" s="128">
        <f>AVERAGE(E6:E17)</f>
        <v>9610</v>
      </c>
      <c r="G21" s="118"/>
      <c r="I21" s="128">
        <f>AVERAGE(I6:I17)</f>
        <v>13221.5</v>
      </c>
      <c r="K21" s="118"/>
      <c r="M21" s="128">
        <f>AVERAGE(M6:M17)</f>
        <v>12972.083333333334</v>
      </c>
      <c r="O21" s="103"/>
      <c r="AD21" s="115"/>
      <c r="AE21" s="114"/>
      <c r="AF21" s="115"/>
    </row>
    <row r="22" spans="1:32" x14ac:dyDescent="0.2">
      <c r="A22" s="99" t="s">
        <v>82</v>
      </c>
      <c r="B22" s="99"/>
      <c r="C22" s="129"/>
      <c r="D22" s="129"/>
      <c r="E22" s="130">
        <f>SUM(E6:E17)</f>
        <v>19220</v>
      </c>
      <c r="F22" s="131"/>
      <c r="G22" s="129"/>
      <c r="H22" s="129"/>
      <c r="I22" s="130">
        <f>SUM(I6:I17)</f>
        <v>158658</v>
      </c>
      <c r="J22" s="131"/>
      <c r="K22" s="129"/>
      <c r="L22" s="129"/>
      <c r="M22" s="130">
        <f>SUM(M6:M17)</f>
        <v>155665</v>
      </c>
      <c r="N22" s="131"/>
      <c r="O22" s="103"/>
      <c r="AD22" s="115"/>
      <c r="AE22" s="104"/>
      <c r="AF22" s="115"/>
    </row>
    <row r="23" spans="1:32" x14ac:dyDescent="0.2">
      <c r="A23" s="104" t="s">
        <v>376</v>
      </c>
      <c r="I23" s="111"/>
      <c r="AD23" s="132"/>
      <c r="AE23" s="104"/>
    </row>
    <row r="24" spans="1:32" ht="14.25" customHeight="1" x14ac:dyDescent="0.2">
      <c r="A24" s="133" t="s">
        <v>83</v>
      </c>
    </row>
    <row r="25" spans="1:32" ht="12.75" customHeight="1" x14ac:dyDescent="0.2">
      <c r="A25" s="134" t="s">
        <v>418</v>
      </c>
      <c r="B25" s="135"/>
      <c r="C25" s="135"/>
      <c r="G25" s="135"/>
      <c r="K25" s="135"/>
    </row>
    <row r="26" spans="1:32" x14ac:dyDescent="0.2">
      <c r="B26" s="103"/>
      <c r="C26" s="136"/>
      <c r="D26" s="103"/>
      <c r="E26" s="137"/>
      <c r="F26" s="103"/>
      <c r="G26" s="136"/>
      <c r="H26" s="103"/>
      <c r="I26" s="103"/>
      <c r="J26" s="103"/>
      <c r="K26" s="136"/>
      <c r="L26" s="103"/>
      <c r="M26" s="103"/>
    </row>
    <row r="27" spans="1:32" x14ac:dyDescent="0.2">
      <c r="C27" s="90" t="s">
        <v>84</v>
      </c>
      <c r="G27" s="90" t="s">
        <v>84</v>
      </c>
      <c r="K27" s="90" t="s">
        <v>84</v>
      </c>
    </row>
    <row r="28" spans="1:32" ht="15" x14ac:dyDescent="0.2">
      <c r="E28" s="123"/>
      <c r="I28" s="122"/>
      <c r="M28" s="138"/>
    </row>
    <row r="29" spans="1:32" ht="15" x14ac:dyDescent="0.2">
      <c r="M29" s="139"/>
    </row>
    <row r="30" spans="1:32" ht="15" x14ac:dyDescent="0.2">
      <c r="M30" s="139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L32"/>
  <sheetViews>
    <sheetView showGridLines="0" zoomScale="120" zoomScaleNormal="120" workbookViewId="0"/>
  </sheetViews>
  <sheetFormatPr defaultColWidth="8.625" defaultRowHeight="12" x14ac:dyDescent="0.2"/>
  <cols>
    <col min="1" max="1" width="22.5" style="90" customWidth="1"/>
    <col min="2" max="2" width="9.75" style="90" customWidth="1"/>
    <col min="3" max="3" width="2" style="90" customWidth="1"/>
    <col min="4" max="4" width="8.625" style="90" customWidth="1"/>
    <col min="5" max="5" width="2.125" style="90" customWidth="1"/>
    <col min="6" max="6" width="8.75" style="90" customWidth="1"/>
    <col min="7" max="7" width="2" style="90" customWidth="1"/>
    <col min="8" max="8" width="8.625" style="90" customWidth="1"/>
    <col min="9" max="9" width="2.25" style="90" customWidth="1"/>
    <col min="10" max="10" width="7.25" style="90" customWidth="1"/>
    <col min="11" max="11" width="4" style="90" customWidth="1"/>
    <col min="12" max="12" width="8" style="90" customWidth="1"/>
    <col min="13" max="13" width="2.125" style="90" customWidth="1"/>
    <col min="14" max="14" width="9.375" style="90" customWidth="1"/>
    <col min="15" max="15" width="2" style="90" customWidth="1"/>
    <col min="16" max="16" width="9.375" style="90" customWidth="1"/>
    <col min="17" max="17" width="2" style="90" customWidth="1"/>
    <col min="18" max="18" width="9.625" style="90" customWidth="1"/>
    <col min="19" max="19" width="1.75" style="90" customWidth="1"/>
    <col min="20" max="20" width="8.625" style="90" customWidth="1"/>
    <col min="21" max="21" width="2.625" style="90" customWidth="1"/>
    <col min="22" max="22" width="9.625" style="90" customWidth="1"/>
    <col min="23" max="23" width="10.625" style="90" customWidth="1"/>
    <col min="24" max="24" width="1.625" style="90" customWidth="1"/>
    <col min="25" max="256" width="8.625" style="90"/>
    <col min="257" max="257" width="20" style="90" customWidth="1"/>
    <col min="258" max="258" width="9.75" style="90" customWidth="1"/>
    <col min="259" max="259" width="2" style="90" customWidth="1"/>
    <col min="260" max="260" width="8.625" style="90" customWidth="1"/>
    <col min="261" max="261" width="2.125" style="90" customWidth="1"/>
    <col min="262" max="262" width="8.75" style="90" customWidth="1"/>
    <col min="263" max="263" width="2" style="90" customWidth="1"/>
    <col min="264" max="264" width="8.625" style="90" customWidth="1"/>
    <col min="265" max="265" width="2.25" style="90" customWidth="1"/>
    <col min="266" max="266" width="7.25" style="90" customWidth="1"/>
    <col min="267" max="267" width="4" style="90" customWidth="1"/>
    <col min="268" max="268" width="8" style="90" customWidth="1"/>
    <col min="269" max="269" width="2.125" style="90" customWidth="1"/>
    <col min="270" max="270" width="9.375" style="90" customWidth="1"/>
    <col min="271" max="271" width="2" style="90" customWidth="1"/>
    <col min="272" max="272" width="9.375" style="90" customWidth="1"/>
    <col min="273" max="273" width="2" style="90" customWidth="1"/>
    <col min="274" max="274" width="9.625" style="90" customWidth="1"/>
    <col min="275" max="275" width="1.75" style="90" customWidth="1"/>
    <col min="276" max="276" width="8.625" style="90" customWidth="1"/>
    <col min="277" max="277" width="2.625" style="90" customWidth="1"/>
    <col min="278" max="278" width="9.625" style="90" customWidth="1"/>
    <col min="279" max="279" width="10.625" style="90" customWidth="1"/>
    <col min="280" max="280" width="1.625" style="90" customWidth="1"/>
    <col min="281" max="512" width="8.625" style="90"/>
    <col min="513" max="513" width="20" style="90" customWidth="1"/>
    <col min="514" max="514" width="9.75" style="90" customWidth="1"/>
    <col min="515" max="515" width="2" style="90" customWidth="1"/>
    <col min="516" max="516" width="8.625" style="90" customWidth="1"/>
    <col min="517" max="517" width="2.125" style="90" customWidth="1"/>
    <col min="518" max="518" width="8.75" style="90" customWidth="1"/>
    <col min="519" max="519" width="2" style="90" customWidth="1"/>
    <col min="520" max="520" width="8.625" style="90" customWidth="1"/>
    <col min="521" max="521" width="2.25" style="90" customWidth="1"/>
    <col min="522" max="522" width="7.25" style="90" customWidth="1"/>
    <col min="523" max="523" width="4" style="90" customWidth="1"/>
    <col min="524" max="524" width="8" style="90" customWidth="1"/>
    <col min="525" max="525" width="2.125" style="90" customWidth="1"/>
    <col min="526" max="526" width="9.375" style="90" customWidth="1"/>
    <col min="527" max="527" width="2" style="90" customWidth="1"/>
    <col min="528" max="528" width="9.375" style="90" customWidth="1"/>
    <col min="529" max="529" width="2" style="90" customWidth="1"/>
    <col min="530" max="530" width="9.625" style="90" customWidth="1"/>
    <col min="531" max="531" width="1.75" style="90" customWidth="1"/>
    <col min="532" max="532" width="8.625" style="90" customWidth="1"/>
    <col min="533" max="533" width="2.625" style="90" customWidth="1"/>
    <col min="534" max="534" width="9.625" style="90" customWidth="1"/>
    <col min="535" max="535" width="10.625" style="90" customWidth="1"/>
    <col min="536" max="536" width="1.625" style="90" customWidth="1"/>
    <col min="537" max="768" width="8.625" style="90"/>
    <col min="769" max="769" width="20" style="90" customWidth="1"/>
    <col min="770" max="770" width="9.75" style="90" customWidth="1"/>
    <col min="771" max="771" width="2" style="90" customWidth="1"/>
    <col min="772" max="772" width="8.625" style="90" customWidth="1"/>
    <col min="773" max="773" width="2.125" style="90" customWidth="1"/>
    <col min="774" max="774" width="8.75" style="90" customWidth="1"/>
    <col min="775" max="775" width="2" style="90" customWidth="1"/>
    <col min="776" max="776" width="8.625" style="90" customWidth="1"/>
    <col min="777" max="777" width="2.25" style="90" customWidth="1"/>
    <col min="778" max="778" width="7.25" style="90" customWidth="1"/>
    <col min="779" max="779" width="4" style="90" customWidth="1"/>
    <col min="780" max="780" width="8" style="90" customWidth="1"/>
    <col min="781" max="781" width="2.125" style="90" customWidth="1"/>
    <col min="782" max="782" width="9.375" style="90" customWidth="1"/>
    <col min="783" max="783" width="2" style="90" customWidth="1"/>
    <col min="784" max="784" width="9.375" style="90" customWidth="1"/>
    <col min="785" max="785" width="2" style="90" customWidth="1"/>
    <col min="786" max="786" width="9.625" style="90" customWidth="1"/>
    <col min="787" max="787" width="1.75" style="90" customWidth="1"/>
    <col min="788" max="788" width="8.625" style="90" customWidth="1"/>
    <col min="789" max="789" width="2.625" style="90" customWidth="1"/>
    <col min="790" max="790" width="9.625" style="90" customWidth="1"/>
    <col min="791" max="791" width="10.625" style="90" customWidth="1"/>
    <col min="792" max="792" width="1.625" style="90" customWidth="1"/>
    <col min="793" max="1024" width="8.625" style="90"/>
    <col min="1025" max="1025" width="20" style="90" customWidth="1"/>
    <col min="1026" max="1026" width="9.75" style="90" customWidth="1"/>
    <col min="1027" max="1027" width="2" style="90" customWidth="1"/>
    <col min="1028" max="1028" width="8.625" style="90" customWidth="1"/>
    <col min="1029" max="1029" width="2.125" style="90" customWidth="1"/>
    <col min="1030" max="1030" width="8.75" style="90" customWidth="1"/>
    <col min="1031" max="1031" width="2" style="90" customWidth="1"/>
    <col min="1032" max="1032" width="8.625" style="90" customWidth="1"/>
    <col min="1033" max="1033" width="2.25" style="90" customWidth="1"/>
    <col min="1034" max="1034" width="7.25" style="90" customWidth="1"/>
    <col min="1035" max="1035" width="4" style="90" customWidth="1"/>
    <col min="1036" max="1036" width="8" style="90" customWidth="1"/>
    <col min="1037" max="1037" width="2.125" style="90" customWidth="1"/>
    <col min="1038" max="1038" width="9.375" style="90" customWidth="1"/>
    <col min="1039" max="1039" width="2" style="90" customWidth="1"/>
    <col min="1040" max="1040" width="9.375" style="90" customWidth="1"/>
    <col min="1041" max="1041" width="2" style="90" customWidth="1"/>
    <col min="1042" max="1042" width="9.625" style="90" customWidth="1"/>
    <col min="1043" max="1043" width="1.75" style="90" customWidth="1"/>
    <col min="1044" max="1044" width="8.625" style="90" customWidth="1"/>
    <col min="1045" max="1045" width="2.625" style="90" customWidth="1"/>
    <col min="1046" max="1046" width="9.625" style="90" customWidth="1"/>
    <col min="1047" max="1047" width="10.625" style="90" customWidth="1"/>
    <col min="1048" max="1048" width="1.625" style="90" customWidth="1"/>
    <col min="1049" max="1280" width="8.625" style="90"/>
    <col min="1281" max="1281" width="20" style="90" customWidth="1"/>
    <col min="1282" max="1282" width="9.75" style="90" customWidth="1"/>
    <col min="1283" max="1283" width="2" style="90" customWidth="1"/>
    <col min="1284" max="1284" width="8.625" style="90" customWidth="1"/>
    <col min="1285" max="1285" width="2.125" style="90" customWidth="1"/>
    <col min="1286" max="1286" width="8.75" style="90" customWidth="1"/>
    <col min="1287" max="1287" width="2" style="90" customWidth="1"/>
    <col min="1288" max="1288" width="8.625" style="90" customWidth="1"/>
    <col min="1289" max="1289" width="2.25" style="90" customWidth="1"/>
    <col min="1290" max="1290" width="7.25" style="90" customWidth="1"/>
    <col min="1291" max="1291" width="4" style="90" customWidth="1"/>
    <col min="1292" max="1292" width="8" style="90" customWidth="1"/>
    <col min="1293" max="1293" width="2.125" style="90" customWidth="1"/>
    <col min="1294" max="1294" width="9.375" style="90" customWidth="1"/>
    <col min="1295" max="1295" width="2" style="90" customWidth="1"/>
    <col min="1296" max="1296" width="9.375" style="90" customWidth="1"/>
    <col min="1297" max="1297" width="2" style="90" customWidth="1"/>
    <col min="1298" max="1298" width="9.625" style="90" customWidth="1"/>
    <col min="1299" max="1299" width="1.75" style="90" customWidth="1"/>
    <col min="1300" max="1300" width="8.625" style="90" customWidth="1"/>
    <col min="1301" max="1301" width="2.625" style="90" customWidth="1"/>
    <col min="1302" max="1302" width="9.625" style="90" customWidth="1"/>
    <col min="1303" max="1303" width="10.625" style="90" customWidth="1"/>
    <col min="1304" max="1304" width="1.625" style="90" customWidth="1"/>
    <col min="1305" max="1536" width="8.625" style="90"/>
    <col min="1537" max="1537" width="20" style="90" customWidth="1"/>
    <col min="1538" max="1538" width="9.75" style="90" customWidth="1"/>
    <col min="1539" max="1539" width="2" style="90" customWidth="1"/>
    <col min="1540" max="1540" width="8.625" style="90" customWidth="1"/>
    <col min="1541" max="1541" width="2.125" style="90" customWidth="1"/>
    <col min="1542" max="1542" width="8.75" style="90" customWidth="1"/>
    <col min="1543" max="1543" width="2" style="90" customWidth="1"/>
    <col min="1544" max="1544" width="8.625" style="90" customWidth="1"/>
    <col min="1545" max="1545" width="2.25" style="90" customWidth="1"/>
    <col min="1546" max="1546" width="7.25" style="90" customWidth="1"/>
    <col min="1547" max="1547" width="4" style="90" customWidth="1"/>
    <col min="1548" max="1548" width="8" style="90" customWidth="1"/>
    <col min="1549" max="1549" width="2.125" style="90" customWidth="1"/>
    <col min="1550" max="1550" width="9.375" style="90" customWidth="1"/>
    <col min="1551" max="1551" width="2" style="90" customWidth="1"/>
    <col min="1552" max="1552" width="9.375" style="90" customWidth="1"/>
    <col min="1553" max="1553" width="2" style="90" customWidth="1"/>
    <col min="1554" max="1554" width="9.625" style="90" customWidth="1"/>
    <col min="1555" max="1555" width="1.75" style="90" customWidth="1"/>
    <col min="1556" max="1556" width="8.625" style="90" customWidth="1"/>
    <col min="1557" max="1557" width="2.625" style="90" customWidth="1"/>
    <col min="1558" max="1558" width="9.625" style="90" customWidth="1"/>
    <col min="1559" max="1559" width="10.625" style="90" customWidth="1"/>
    <col min="1560" max="1560" width="1.625" style="90" customWidth="1"/>
    <col min="1561" max="1792" width="8.625" style="90"/>
    <col min="1793" max="1793" width="20" style="90" customWidth="1"/>
    <col min="1794" max="1794" width="9.75" style="90" customWidth="1"/>
    <col min="1795" max="1795" width="2" style="90" customWidth="1"/>
    <col min="1796" max="1796" width="8.625" style="90" customWidth="1"/>
    <col min="1797" max="1797" width="2.125" style="90" customWidth="1"/>
    <col min="1798" max="1798" width="8.75" style="90" customWidth="1"/>
    <col min="1799" max="1799" width="2" style="90" customWidth="1"/>
    <col min="1800" max="1800" width="8.625" style="90" customWidth="1"/>
    <col min="1801" max="1801" width="2.25" style="90" customWidth="1"/>
    <col min="1802" max="1802" width="7.25" style="90" customWidth="1"/>
    <col min="1803" max="1803" width="4" style="90" customWidth="1"/>
    <col min="1804" max="1804" width="8" style="90" customWidth="1"/>
    <col min="1805" max="1805" width="2.125" style="90" customWidth="1"/>
    <col min="1806" max="1806" width="9.375" style="90" customWidth="1"/>
    <col min="1807" max="1807" width="2" style="90" customWidth="1"/>
    <col min="1808" max="1808" width="9.375" style="90" customWidth="1"/>
    <col min="1809" max="1809" width="2" style="90" customWidth="1"/>
    <col min="1810" max="1810" width="9.625" style="90" customWidth="1"/>
    <col min="1811" max="1811" width="1.75" style="90" customWidth="1"/>
    <col min="1812" max="1812" width="8.625" style="90" customWidth="1"/>
    <col min="1813" max="1813" width="2.625" style="90" customWidth="1"/>
    <col min="1814" max="1814" width="9.625" style="90" customWidth="1"/>
    <col min="1815" max="1815" width="10.625" style="90" customWidth="1"/>
    <col min="1816" max="1816" width="1.625" style="90" customWidth="1"/>
    <col min="1817" max="2048" width="8.625" style="90"/>
    <col min="2049" max="2049" width="20" style="90" customWidth="1"/>
    <col min="2050" max="2050" width="9.75" style="90" customWidth="1"/>
    <col min="2051" max="2051" width="2" style="90" customWidth="1"/>
    <col min="2052" max="2052" width="8.625" style="90" customWidth="1"/>
    <col min="2053" max="2053" width="2.125" style="90" customWidth="1"/>
    <col min="2054" max="2054" width="8.75" style="90" customWidth="1"/>
    <col min="2055" max="2055" width="2" style="90" customWidth="1"/>
    <col min="2056" max="2056" width="8.625" style="90" customWidth="1"/>
    <col min="2057" max="2057" width="2.25" style="90" customWidth="1"/>
    <col min="2058" max="2058" width="7.25" style="90" customWidth="1"/>
    <col min="2059" max="2059" width="4" style="90" customWidth="1"/>
    <col min="2060" max="2060" width="8" style="90" customWidth="1"/>
    <col min="2061" max="2061" width="2.125" style="90" customWidth="1"/>
    <col min="2062" max="2062" width="9.375" style="90" customWidth="1"/>
    <col min="2063" max="2063" width="2" style="90" customWidth="1"/>
    <col min="2064" max="2064" width="9.375" style="90" customWidth="1"/>
    <col min="2065" max="2065" width="2" style="90" customWidth="1"/>
    <col min="2066" max="2066" width="9.625" style="90" customWidth="1"/>
    <col min="2067" max="2067" width="1.75" style="90" customWidth="1"/>
    <col min="2068" max="2068" width="8.625" style="90" customWidth="1"/>
    <col min="2069" max="2069" width="2.625" style="90" customWidth="1"/>
    <col min="2070" max="2070" width="9.625" style="90" customWidth="1"/>
    <col min="2071" max="2071" width="10.625" style="90" customWidth="1"/>
    <col min="2072" max="2072" width="1.625" style="90" customWidth="1"/>
    <col min="2073" max="2304" width="8.625" style="90"/>
    <col min="2305" max="2305" width="20" style="90" customWidth="1"/>
    <col min="2306" max="2306" width="9.75" style="90" customWidth="1"/>
    <col min="2307" max="2307" width="2" style="90" customWidth="1"/>
    <col min="2308" max="2308" width="8.625" style="90" customWidth="1"/>
    <col min="2309" max="2309" width="2.125" style="90" customWidth="1"/>
    <col min="2310" max="2310" width="8.75" style="90" customWidth="1"/>
    <col min="2311" max="2311" width="2" style="90" customWidth="1"/>
    <col min="2312" max="2312" width="8.625" style="90" customWidth="1"/>
    <col min="2313" max="2313" width="2.25" style="90" customWidth="1"/>
    <col min="2314" max="2314" width="7.25" style="90" customWidth="1"/>
    <col min="2315" max="2315" width="4" style="90" customWidth="1"/>
    <col min="2316" max="2316" width="8" style="90" customWidth="1"/>
    <col min="2317" max="2317" width="2.125" style="90" customWidth="1"/>
    <col min="2318" max="2318" width="9.375" style="90" customWidth="1"/>
    <col min="2319" max="2319" width="2" style="90" customWidth="1"/>
    <col min="2320" max="2320" width="9.375" style="90" customWidth="1"/>
    <col min="2321" max="2321" width="2" style="90" customWidth="1"/>
    <col min="2322" max="2322" width="9.625" style="90" customWidth="1"/>
    <col min="2323" max="2323" width="1.75" style="90" customWidth="1"/>
    <col min="2324" max="2324" width="8.625" style="90" customWidth="1"/>
    <col min="2325" max="2325" width="2.625" style="90" customWidth="1"/>
    <col min="2326" max="2326" width="9.625" style="90" customWidth="1"/>
    <col min="2327" max="2327" width="10.625" style="90" customWidth="1"/>
    <col min="2328" max="2328" width="1.625" style="90" customWidth="1"/>
    <col min="2329" max="2560" width="8.625" style="90"/>
    <col min="2561" max="2561" width="20" style="90" customWidth="1"/>
    <col min="2562" max="2562" width="9.75" style="90" customWidth="1"/>
    <col min="2563" max="2563" width="2" style="90" customWidth="1"/>
    <col min="2564" max="2564" width="8.625" style="90" customWidth="1"/>
    <col min="2565" max="2565" width="2.125" style="90" customWidth="1"/>
    <col min="2566" max="2566" width="8.75" style="90" customWidth="1"/>
    <col min="2567" max="2567" width="2" style="90" customWidth="1"/>
    <col min="2568" max="2568" width="8.625" style="90" customWidth="1"/>
    <col min="2569" max="2569" width="2.25" style="90" customWidth="1"/>
    <col min="2570" max="2570" width="7.25" style="90" customWidth="1"/>
    <col min="2571" max="2571" width="4" style="90" customWidth="1"/>
    <col min="2572" max="2572" width="8" style="90" customWidth="1"/>
    <col min="2573" max="2573" width="2.125" style="90" customWidth="1"/>
    <col min="2574" max="2574" width="9.375" style="90" customWidth="1"/>
    <col min="2575" max="2575" width="2" style="90" customWidth="1"/>
    <col min="2576" max="2576" width="9.375" style="90" customWidth="1"/>
    <col min="2577" max="2577" width="2" style="90" customWidth="1"/>
    <col min="2578" max="2578" width="9.625" style="90" customWidth="1"/>
    <col min="2579" max="2579" width="1.75" style="90" customWidth="1"/>
    <col min="2580" max="2580" width="8.625" style="90" customWidth="1"/>
    <col min="2581" max="2581" width="2.625" style="90" customWidth="1"/>
    <col min="2582" max="2582" width="9.625" style="90" customWidth="1"/>
    <col min="2583" max="2583" width="10.625" style="90" customWidth="1"/>
    <col min="2584" max="2584" width="1.625" style="90" customWidth="1"/>
    <col min="2585" max="2816" width="8.625" style="90"/>
    <col min="2817" max="2817" width="20" style="90" customWidth="1"/>
    <col min="2818" max="2818" width="9.75" style="90" customWidth="1"/>
    <col min="2819" max="2819" width="2" style="90" customWidth="1"/>
    <col min="2820" max="2820" width="8.625" style="90" customWidth="1"/>
    <col min="2821" max="2821" width="2.125" style="90" customWidth="1"/>
    <col min="2822" max="2822" width="8.75" style="90" customWidth="1"/>
    <col min="2823" max="2823" width="2" style="90" customWidth="1"/>
    <col min="2824" max="2824" width="8.625" style="90" customWidth="1"/>
    <col min="2825" max="2825" width="2.25" style="90" customWidth="1"/>
    <col min="2826" max="2826" width="7.25" style="90" customWidth="1"/>
    <col min="2827" max="2827" width="4" style="90" customWidth="1"/>
    <col min="2828" max="2828" width="8" style="90" customWidth="1"/>
    <col min="2829" max="2829" width="2.125" style="90" customWidth="1"/>
    <col min="2830" max="2830" width="9.375" style="90" customWidth="1"/>
    <col min="2831" max="2831" width="2" style="90" customWidth="1"/>
    <col min="2832" max="2832" width="9.375" style="90" customWidth="1"/>
    <col min="2833" max="2833" width="2" style="90" customWidth="1"/>
    <col min="2834" max="2834" width="9.625" style="90" customWidth="1"/>
    <col min="2835" max="2835" width="1.75" style="90" customWidth="1"/>
    <col min="2836" max="2836" width="8.625" style="90" customWidth="1"/>
    <col min="2837" max="2837" width="2.625" style="90" customWidth="1"/>
    <col min="2838" max="2838" width="9.625" style="90" customWidth="1"/>
    <col min="2839" max="2839" width="10.625" style="90" customWidth="1"/>
    <col min="2840" max="2840" width="1.625" style="90" customWidth="1"/>
    <col min="2841" max="3072" width="8.625" style="90"/>
    <col min="3073" max="3073" width="20" style="90" customWidth="1"/>
    <col min="3074" max="3074" width="9.75" style="90" customWidth="1"/>
    <col min="3075" max="3075" width="2" style="90" customWidth="1"/>
    <col min="3076" max="3076" width="8.625" style="90" customWidth="1"/>
    <col min="3077" max="3077" width="2.125" style="90" customWidth="1"/>
    <col min="3078" max="3078" width="8.75" style="90" customWidth="1"/>
    <col min="3079" max="3079" width="2" style="90" customWidth="1"/>
    <col min="3080" max="3080" width="8.625" style="90" customWidth="1"/>
    <col min="3081" max="3081" width="2.25" style="90" customWidth="1"/>
    <col min="3082" max="3082" width="7.25" style="90" customWidth="1"/>
    <col min="3083" max="3083" width="4" style="90" customWidth="1"/>
    <col min="3084" max="3084" width="8" style="90" customWidth="1"/>
    <col min="3085" max="3085" width="2.125" style="90" customWidth="1"/>
    <col min="3086" max="3086" width="9.375" style="90" customWidth="1"/>
    <col min="3087" max="3087" width="2" style="90" customWidth="1"/>
    <col min="3088" max="3088" width="9.375" style="90" customWidth="1"/>
    <col min="3089" max="3089" width="2" style="90" customWidth="1"/>
    <col min="3090" max="3090" width="9.625" style="90" customWidth="1"/>
    <col min="3091" max="3091" width="1.75" style="90" customWidth="1"/>
    <col min="3092" max="3092" width="8.625" style="90" customWidth="1"/>
    <col min="3093" max="3093" width="2.625" style="90" customWidth="1"/>
    <col min="3094" max="3094" width="9.625" style="90" customWidth="1"/>
    <col min="3095" max="3095" width="10.625" style="90" customWidth="1"/>
    <col min="3096" max="3096" width="1.625" style="90" customWidth="1"/>
    <col min="3097" max="3328" width="8.625" style="90"/>
    <col min="3329" max="3329" width="20" style="90" customWidth="1"/>
    <col min="3330" max="3330" width="9.75" style="90" customWidth="1"/>
    <col min="3331" max="3331" width="2" style="90" customWidth="1"/>
    <col min="3332" max="3332" width="8.625" style="90" customWidth="1"/>
    <col min="3333" max="3333" width="2.125" style="90" customWidth="1"/>
    <col min="3334" max="3334" width="8.75" style="90" customWidth="1"/>
    <col min="3335" max="3335" width="2" style="90" customWidth="1"/>
    <col min="3336" max="3336" width="8.625" style="90" customWidth="1"/>
    <col min="3337" max="3337" width="2.25" style="90" customWidth="1"/>
    <col min="3338" max="3338" width="7.25" style="90" customWidth="1"/>
    <col min="3339" max="3339" width="4" style="90" customWidth="1"/>
    <col min="3340" max="3340" width="8" style="90" customWidth="1"/>
    <col min="3341" max="3341" width="2.125" style="90" customWidth="1"/>
    <col min="3342" max="3342" width="9.375" style="90" customWidth="1"/>
    <col min="3343" max="3343" width="2" style="90" customWidth="1"/>
    <col min="3344" max="3344" width="9.375" style="90" customWidth="1"/>
    <col min="3345" max="3345" width="2" style="90" customWidth="1"/>
    <col min="3346" max="3346" width="9.625" style="90" customWidth="1"/>
    <col min="3347" max="3347" width="1.75" style="90" customWidth="1"/>
    <col min="3348" max="3348" width="8.625" style="90" customWidth="1"/>
    <col min="3349" max="3349" width="2.625" style="90" customWidth="1"/>
    <col min="3350" max="3350" width="9.625" style="90" customWidth="1"/>
    <col min="3351" max="3351" width="10.625" style="90" customWidth="1"/>
    <col min="3352" max="3352" width="1.625" style="90" customWidth="1"/>
    <col min="3353" max="3584" width="8.625" style="90"/>
    <col min="3585" max="3585" width="20" style="90" customWidth="1"/>
    <col min="3586" max="3586" width="9.75" style="90" customWidth="1"/>
    <col min="3587" max="3587" width="2" style="90" customWidth="1"/>
    <col min="3588" max="3588" width="8.625" style="90" customWidth="1"/>
    <col min="3589" max="3589" width="2.125" style="90" customWidth="1"/>
    <col min="3590" max="3590" width="8.75" style="90" customWidth="1"/>
    <col min="3591" max="3591" width="2" style="90" customWidth="1"/>
    <col min="3592" max="3592" width="8.625" style="90" customWidth="1"/>
    <col min="3593" max="3593" width="2.25" style="90" customWidth="1"/>
    <col min="3594" max="3594" width="7.25" style="90" customWidth="1"/>
    <col min="3595" max="3595" width="4" style="90" customWidth="1"/>
    <col min="3596" max="3596" width="8" style="90" customWidth="1"/>
    <col min="3597" max="3597" width="2.125" style="90" customWidth="1"/>
    <col min="3598" max="3598" width="9.375" style="90" customWidth="1"/>
    <col min="3599" max="3599" width="2" style="90" customWidth="1"/>
    <col min="3600" max="3600" width="9.375" style="90" customWidth="1"/>
    <col min="3601" max="3601" width="2" style="90" customWidth="1"/>
    <col min="3602" max="3602" width="9.625" style="90" customWidth="1"/>
    <col min="3603" max="3603" width="1.75" style="90" customWidth="1"/>
    <col min="3604" max="3604" width="8.625" style="90" customWidth="1"/>
    <col min="3605" max="3605" width="2.625" style="90" customWidth="1"/>
    <col min="3606" max="3606" width="9.625" style="90" customWidth="1"/>
    <col min="3607" max="3607" width="10.625" style="90" customWidth="1"/>
    <col min="3608" max="3608" width="1.625" style="90" customWidth="1"/>
    <col min="3609" max="3840" width="8.625" style="90"/>
    <col min="3841" max="3841" width="20" style="90" customWidth="1"/>
    <col min="3842" max="3842" width="9.75" style="90" customWidth="1"/>
    <col min="3843" max="3843" width="2" style="90" customWidth="1"/>
    <col min="3844" max="3844" width="8.625" style="90" customWidth="1"/>
    <col min="3845" max="3845" width="2.125" style="90" customWidth="1"/>
    <col min="3846" max="3846" width="8.75" style="90" customWidth="1"/>
    <col min="3847" max="3847" width="2" style="90" customWidth="1"/>
    <col min="3848" max="3848" width="8.625" style="90" customWidth="1"/>
    <col min="3849" max="3849" width="2.25" style="90" customWidth="1"/>
    <col min="3850" max="3850" width="7.25" style="90" customWidth="1"/>
    <col min="3851" max="3851" width="4" style="90" customWidth="1"/>
    <col min="3852" max="3852" width="8" style="90" customWidth="1"/>
    <col min="3853" max="3853" width="2.125" style="90" customWidth="1"/>
    <col min="3854" max="3854" width="9.375" style="90" customWidth="1"/>
    <col min="3855" max="3855" width="2" style="90" customWidth="1"/>
    <col min="3856" max="3856" width="9.375" style="90" customWidth="1"/>
    <col min="3857" max="3857" width="2" style="90" customWidth="1"/>
    <col min="3858" max="3858" width="9.625" style="90" customWidth="1"/>
    <col min="3859" max="3859" width="1.75" style="90" customWidth="1"/>
    <col min="3860" max="3860" width="8.625" style="90" customWidth="1"/>
    <col min="3861" max="3861" width="2.625" style="90" customWidth="1"/>
    <col min="3862" max="3862" width="9.625" style="90" customWidth="1"/>
    <col min="3863" max="3863" width="10.625" style="90" customWidth="1"/>
    <col min="3864" max="3864" width="1.625" style="90" customWidth="1"/>
    <col min="3865" max="4096" width="8.625" style="90"/>
    <col min="4097" max="4097" width="20" style="90" customWidth="1"/>
    <col min="4098" max="4098" width="9.75" style="90" customWidth="1"/>
    <col min="4099" max="4099" width="2" style="90" customWidth="1"/>
    <col min="4100" max="4100" width="8.625" style="90" customWidth="1"/>
    <col min="4101" max="4101" width="2.125" style="90" customWidth="1"/>
    <col min="4102" max="4102" width="8.75" style="90" customWidth="1"/>
    <col min="4103" max="4103" width="2" style="90" customWidth="1"/>
    <col min="4104" max="4104" width="8.625" style="90" customWidth="1"/>
    <col min="4105" max="4105" width="2.25" style="90" customWidth="1"/>
    <col min="4106" max="4106" width="7.25" style="90" customWidth="1"/>
    <col min="4107" max="4107" width="4" style="90" customWidth="1"/>
    <col min="4108" max="4108" width="8" style="90" customWidth="1"/>
    <col min="4109" max="4109" width="2.125" style="90" customWidth="1"/>
    <col min="4110" max="4110" width="9.375" style="90" customWidth="1"/>
    <col min="4111" max="4111" width="2" style="90" customWidth="1"/>
    <col min="4112" max="4112" width="9.375" style="90" customWidth="1"/>
    <col min="4113" max="4113" width="2" style="90" customWidth="1"/>
    <col min="4114" max="4114" width="9.625" style="90" customWidth="1"/>
    <col min="4115" max="4115" width="1.75" style="90" customWidth="1"/>
    <col min="4116" max="4116" width="8.625" style="90" customWidth="1"/>
    <col min="4117" max="4117" width="2.625" style="90" customWidth="1"/>
    <col min="4118" max="4118" width="9.625" style="90" customWidth="1"/>
    <col min="4119" max="4119" width="10.625" style="90" customWidth="1"/>
    <col min="4120" max="4120" width="1.625" style="90" customWidth="1"/>
    <col min="4121" max="4352" width="8.625" style="90"/>
    <col min="4353" max="4353" width="20" style="90" customWidth="1"/>
    <col min="4354" max="4354" width="9.75" style="90" customWidth="1"/>
    <col min="4355" max="4355" width="2" style="90" customWidth="1"/>
    <col min="4356" max="4356" width="8.625" style="90" customWidth="1"/>
    <col min="4357" max="4357" width="2.125" style="90" customWidth="1"/>
    <col min="4358" max="4358" width="8.75" style="90" customWidth="1"/>
    <col min="4359" max="4359" width="2" style="90" customWidth="1"/>
    <col min="4360" max="4360" width="8.625" style="90" customWidth="1"/>
    <col min="4361" max="4361" width="2.25" style="90" customWidth="1"/>
    <col min="4362" max="4362" width="7.25" style="90" customWidth="1"/>
    <col min="4363" max="4363" width="4" style="90" customWidth="1"/>
    <col min="4364" max="4364" width="8" style="90" customWidth="1"/>
    <col min="4365" max="4365" width="2.125" style="90" customWidth="1"/>
    <col min="4366" max="4366" width="9.375" style="90" customWidth="1"/>
    <col min="4367" max="4367" width="2" style="90" customWidth="1"/>
    <col min="4368" max="4368" width="9.375" style="90" customWidth="1"/>
    <col min="4369" max="4369" width="2" style="90" customWidth="1"/>
    <col min="4370" max="4370" width="9.625" style="90" customWidth="1"/>
    <col min="4371" max="4371" width="1.75" style="90" customWidth="1"/>
    <col min="4372" max="4372" width="8.625" style="90" customWidth="1"/>
    <col min="4373" max="4373" width="2.625" style="90" customWidth="1"/>
    <col min="4374" max="4374" width="9.625" style="90" customWidth="1"/>
    <col min="4375" max="4375" width="10.625" style="90" customWidth="1"/>
    <col min="4376" max="4376" width="1.625" style="90" customWidth="1"/>
    <col min="4377" max="4608" width="8.625" style="90"/>
    <col min="4609" max="4609" width="20" style="90" customWidth="1"/>
    <col min="4610" max="4610" width="9.75" style="90" customWidth="1"/>
    <col min="4611" max="4611" width="2" style="90" customWidth="1"/>
    <col min="4612" max="4612" width="8.625" style="90" customWidth="1"/>
    <col min="4613" max="4613" width="2.125" style="90" customWidth="1"/>
    <col min="4614" max="4614" width="8.75" style="90" customWidth="1"/>
    <col min="4615" max="4615" width="2" style="90" customWidth="1"/>
    <col min="4616" max="4616" width="8.625" style="90" customWidth="1"/>
    <col min="4617" max="4617" width="2.25" style="90" customWidth="1"/>
    <col min="4618" max="4618" width="7.25" style="90" customWidth="1"/>
    <col min="4619" max="4619" width="4" style="90" customWidth="1"/>
    <col min="4620" max="4620" width="8" style="90" customWidth="1"/>
    <col min="4621" max="4621" width="2.125" style="90" customWidth="1"/>
    <col min="4622" max="4622" width="9.375" style="90" customWidth="1"/>
    <col min="4623" max="4623" width="2" style="90" customWidth="1"/>
    <col min="4624" max="4624" width="9.375" style="90" customWidth="1"/>
    <col min="4625" max="4625" width="2" style="90" customWidth="1"/>
    <col min="4626" max="4626" width="9.625" style="90" customWidth="1"/>
    <col min="4627" max="4627" width="1.75" style="90" customWidth="1"/>
    <col min="4628" max="4628" width="8.625" style="90" customWidth="1"/>
    <col min="4629" max="4629" width="2.625" style="90" customWidth="1"/>
    <col min="4630" max="4630" width="9.625" style="90" customWidth="1"/>
    <col min="4631" max="4631" width="10.625" style="90" customWidth="1"/>
    <col min="4632" max="4632" width="1.625" style="90" customWidth="1"/>
    <col min="4633" max="4864" width="8.625" style="90"/>
    <col min="4865" max="4865" width="20" style="90" customWidth="1"/>
    <col min="4866" max="4866" width="9.75" style="90" customWidth="1"/>
    <col min="4867" max="4867" width="2" style="90" customWidth="1"/>
    <col min="4868" max="4868" width="8.625" style="90" customWidth="1"/>
    <col min="4869" max="4869" width="2.125" style="90" customWidth="1"/>
    <col min="4870" max="4870" width="8.75" style="90" customWidth="1"/>
    <col min="4871" max="4871" width="2" style="90" customWidth="1"/>
    <col min="4872" max="4872" width="8.625" style="90" customWidth="1"/>
    <col min="4873" max="4873" width="2.25" style="90" customWidth="1"/>
    <col min="4874" max="4874" width="7.25" style="90" customWidth="1"/>
    <col min="4875" max="4875" width="4" style="90" customWidth="1"/>
    <col min="4876" max="4876" width="8" style="90" customWidth="1"/>
    <col min="4877" max="4877" width="2.125" style="90" customWidth="1"/>
    <col min="4878" max="4878" width="9.375" style="90" customWidth="1"/>
    <col min="4879" max="4879" width="2" style="90" customWidth="1"/>
    <col min="4880" max="4880" width="9.375" style="90" customWidth="1"/>
    <col min="4881" max="4881" width="2" style="90" customWidth="1"/>
    <col min="4882" max="4882" width="9.625" style="90" customWidth="1"/>
    <col min="4883" max="4883" width="1.75" style="90" customWidth="1"/>
    <col min="4884" max="4884" width="8.625" style="90" customWidth="1"/>
    <col min="4885" max="4885" width="2.625" style="90" customWidth="1"/>
    <col min="4886" max="4886" width="9.625" style="90" customWidth="1"/>
    <col min="4887" max="4887" width="10.625" style="90" customWidth="1"/>
    <col min="4888" max="4888" width="1.625" style="90" customWidth="1"/>
    <col min="4889" max="5120" width="8.625" style="90"/>
    <col min="5121" max="5121" width="20" style="90" customWidth="1"/>
    <col min="5122" max="5122" width="9.75" style="90" customWidth="1"/>
    <col min="5123" max="5123" width="2" style="90" customWidth="1"/>
    <col min="5124" max="5124" width="8.625" style="90" customWidth="1"/>
    <col min="5125" max="5125" width="2.125" style="90" customWidth="1"/>
    <col min="5126" max="5126" width="8.75" style="90" customWidth="1"/>
    <col min="5127" max="5127" width="2" style="90" customWidth="1"/>
    <col min="5128" max="5128" width="8.625" style="90" customWidth="1"/>
    <col min="5129" max="5129" width="2.25" style="90" customWidth="1"/>
    <col min="5130" max="5130" width="7.25" style="90" customWidth="1"/>
    <col min="5131" max="5131" width="4" style="90" customWidth="1"/>
    <col min="5132" max="5132" width="8" style="90" customWidth="1"/>
    <col min="5133" max="5133" width="2.125" style="90" customWidth="1"/>
    <col min="5134" max="5134" width="9.375" style="90" customWidth="1"/>
    <col min="5135" max="5135" width="2" style="90" customWidth="1"/>
    <col min="5136" max="5136" width="9.375" style="90" customWidth="1"/>
    <col min="5137" max="5137" width="2" style="90" customWidth="1"/>
    <col min="5138" max="5138" width="9.625" style="90" customWidth="1"/>
    <col min="5139" max="5139" width="1.75" style="90" customWidth="1"/>
    <col min="5140" max="5140" width="8.625" style="90" customWidth="1"/>
    <col min="5141" max="5141" width="2.625" style="90" customWidth="1"/>
    <col min="5142" max="5142" width="9.625" style="90" customWidth="1"/>
    <col min="5143" max="5143" width="10.625" style="90" customWidth="1"/>
    <col min="5144" max="5144" width="1.625" style="90" customWidth="1"/>
    <col min="5145" max="5376" width="8.625" style="90"/>
    <col min="5377" max="5377" width="20" style="90" customWidth="1"/>
    <col min="5378" max="5378" width="9.75" style="90" customWidth="1"/>
    <col min="5379" max="5379" width="2" style="90" customWidth="1"/>
    <col min="5380" max="5380" width="8.625" style="90" customWidth="1"/>
    <col min="5381" max="5381" width="2.125" style="90" customWidth="1"/>
    <col min="5382" max="5382" width="8.75" style="90" customWidth="1"/>
    <col min="5383" max="5383" width="2" style="90" customWidth="1"/>
    <col min="5384" max="5384" width="8.625" style="90" customWidth="1"/>
    <col min="5385" max="5385" width="2.25" style="90" customWidth="1"/>
    <col min="5386" max="5386" width="7.25" style="90" customWidth="1"/>
    <col min="5387" max="5387" width="4" style="90" customWidth="1"/>
    <col min="5388" max="5388" width="8" style="90" customWidth="1"/>
    <col min="5389" max="5389" width="2.125" style="90" customWidth="1"/>
    <col min="5390" max="5390" width="9.375" style="90" customWidth="1"/>
    <col min="5391" max="5391" width="2" style="90" customWidth="1"/>
    <col min="5392" max="5392" width="9.375" style="90" customWidth="1"/>
    <col min="5393" max="5393" width="2" style="90" customWidth="1"/>
    <col min="5394" max="5394" width="9.625" style="90" customWidth="1"/>
    <col min="5395" max="5395" width="1.75" style="90" customWidth="1"/>
    <col min="5396" max="5396" width="8.625" style="90" customWidth="1"/>
    <col min="5397" max="5397" width="2.625" style="90" customWidth="1"/>
    <col min="5398" max="5398" width="9.625" style="90" customWidth="1"/>
    <col min="5399" max="5399" width="10.625" style="90" customWidth="1"/>
    <col min="5400" max="5400" width="1.625" style="90" customWidth="1"/>
    <col min="5401" max="5632" width="8.625" style="90"/>
    <col min="5633" max="5633" width="20" style="90" customWidth="1"/>
    <col min="5634" max="5634" width="9.75" style="90" customWidth="1"/>
    <col min="5635" max="5635" width="2" style="90" customWidth="1"/>
    <col min="5636" max="5636" width="8.625" style="90" customWidth="1"/>
    <col min="5637" max="5637" width="2.125" style="90" customWidth="1"/>
    <col min="5638" max="5638" width="8.75" style="90" customWidth="1"/>
    <col min="5639" max="5639" width="2" style="90" customWidth="1"/>
    <col min="5640" max="5640" width="8.625" style="90" customWidth="1"/>
    <col min="5641" max="5641" width="2.25" style="90" customWidth="1"/>
    <col min="5642" max="5642" width="7.25" style="90" customWidth="1"/>
    <col min="5643" max="5643" width="4" style="90" customWidth="1"/>
    <col min="5644" max="5644" width="8" style="90" customWidth="1"/>
    <col min="5645" max="5645" width="2.125" style="90" customWidth="1"/>
    <col min="5646" max="5646" width="9.375" style="90" customWidth="1"/>
    <col min="5647" max="5647" width="2" style="90" customWidth="1"/>
    <col min="5648" max="5648" width="9.375" style="90" customWidth="1"/>
    <col min="5649" max="5649" width="2" style="90" customWidth="1"/>
    <col min="5650" max="5650" width="9.625" style="90" customWidth="1"/>
    <col min="5651" max="5651" width="1.75" style="90" customWidth="1"/>
    <col min="5652" max="5652" width="8.625" style="90" customWidth="1"/>
    <col min="5653" max="5653" width="2.625" style="90" customWidth="1"/>
    <col min="5654" max="5654" width="9.625" style="90" customWidth="1"/>
    <col min="5655" max="5655" width="10.625" style="90" customWidth="1"/>
    <col min="5656" max="5656" width="1.625" style="90" customWidth="1"/>
    <col min="5657" max="5888" width="8.625" style="90"/>
    <col min="5889" max="5889" width="20" style="90" customWidth="1"/>
    <col min="5890" max="5890" width="9.75" style="90" customWidth="1"/>
    <col min="5891" max="5891" width="2" style="90" customWidth="1"/>
    <col min="5892" max="5892" width="8.625" style="90" customWidth="1"/>
    <col min="5893" max="5893" width="2.125" style="90" customWidth="1"/>
    <col min="5894" max="5894" width="8.75" style="90" customWidth="1"/>
    <col min="5895" max="5895" width="2" style="90" customWidth="1"/>
    <col min="5896" max="5896" width="8.625" style="90" customWidth="1"/>
    <col min="5897" max="5897" width="2.25" style="90" customWidth="1"/>
    <col min="5898" max="5898" width="7.25" style="90" customWidth="1"/>
    <col min="5899" max="5899" width="4" style="90" customWidth="1"/>
    <col min="5900" max="5900" width="8" style="90" customWidth="1"/>
    <col min="5901" max="5901" width="2.125" style="90" customWidth="1"/>
    <col min="5902" max="5902" width="9.375" style="90" customWidth="1"/>
    <col min="5903" max="5903" width="2" style="90" customWidth="1"/>
    <col min="5904" max="5904" width="9.375" style="90" customWidth="1"/>
    <col min="5905" max="5905" width="2" style="90" customWidth="1"/>
    <col min="5906" max="5906" width="9.625" style="90" customWidth="1"/>
    <col min="5907" max="5907" width="1.75" style="90" customWidth="1"/>
    <col min="5908" max="5908" width="8.625" style="90" customWidth="1"/>
    <col min="5909" max="5909" width="2.625" style="90" customWidth="1"/>
    <col min="5910" max="5910" width="9.625" style="90" customWidth="1"/>
    <col min="5911" max="5911" width="10.625" style="90" customWidth="1"/>
    <col min="5912" max="5912" width="1.625" style="90" customWidth="1"/>
    <col min="5913" max="6144" width="8.625" style="90"/>
    <col min="6145" max="6145" width="20" style="90" customWidth="1"/>
    <col min="6146" max="6146" width="9.75" style="90" customWidth="1"/>
    <col min="6147" max="6147" width="2" style="90" customWidth="1"/>
    <col min="6148" max="6148" width="8.625" style="90" customWidth="1"/>
    <col min="6149" max="6149" width="2.125" style="90" customWidth="1"/>
    <col min="6150" max="6150" width="8.75" style="90" customWidth="1"/>
    <col min="6151" max="6151" width="2" style="90" customWidth="1"/>
    <col min="6152" max="6152" width="8.625" style="90" customWidth="1"/>
    <col min="6153" max="6153" width="2.25" style="90" customWidth="1"/>
    <col min="6154" max="6154" width="7.25" style="90" customWidth="1"/>
    <col min="6155" max="6155" width="4" style="90" customWidth="1"/>
    <col min="6156" max="6156" width="8" style="90" customWidth="1"/>
    <col min="6157" max="6157" width="2.125" style="90" customWidth="1"/>
    <col min="6158" max="6158" width="9.375" style="90" customWidth="1"/>
    <col min="6159" max="6159" width="2" style="90" customWidth="1"/>
    <col min="6160" max="6160" width="9.375" style="90" customWidth="1"/>
    <col min="6161" max="6161" width="2" style="90" customWidth="1"/>
    <col min="6162" max="6162" width="9.625" style="90" customWidth="1"/>
    <col min="6163" max="6163" width="1.75" style="90" customWidth="1"/>
    <col min="6164" max="6164" width="8.625" style="90" customWidth="1"/>
    <col min="6165" max="6165" width="2.625" style="90" customWidth="1"/>
    <col min="6166" max="6166" width="9.625" style="90" customWidth="1"/>
    <col min="6167" max="6167" width="10.625" style="90" customWidth="1"/>
    <col min="6168" max="6168" width="1.625" style="90" customWidth="1"/>
    <col min="6169" max="6400" width="8.625" style="90"/>
    <col min="6401" max="6401" width="20" style="90" customWidth="1"/>
    <col min="6402" max="6402" width="9.75" style="90" customWidth="1"/>
    <col min="6403" max="6403" width="2" style="90" customWidth="1"/>
    <col min="6404" max="6404" width="8.625" style="90" customWidth="1"/>
    <col min="6405" max="6405" width="2.125" style="90" customWidth="1"/>
    <col min="6406" max="6406" width="8.75" style="90" customWidth="1"/>
    <col min="6407" max="6407" width="2" style="90" customWidth="1"/>
    <col min="6408" max="6408" width="8.625" style="90" customWidth="1"/>
    <col min="6409" max="6409" width="2.25" style="90" customWidth="1"/>
    <col min="6410" max="6410" width="7.25" style="90" customWidth="1"/>
    <col min="6411" max="6411" width="4" style="90" customWidth="1"/>
    <col min="6412" max="6412" width="8" style="90" customWidth="1"/>
    <col min="6413" max="6413" width="2.125" style="90" customWidth="1"/>
    <col min="6414" max="6414" width="9.375" style="90" customWidth="1"/>
    <col min="6415" max="6415" width="2" style="90" customWidth="1"/>
    <col min="6416" max="6416" width="9.375" style="90" customWidth="1"/>
    <col min="6417" max="6417" width="2" style="90" customWidth="1"/>
    <col min="6418" max="6418" width="9.625" style="90" customWidth="1"/>
    <col min="6419" max="6419" width="1.75" style="90" customWidth="1"/>
    <col min="6420" max="6420" width="8.625" style="90" customWidth="1"/>
    <col min="6421" max="6421" width="2.625" style="90" customWidth="1"/>
    <col min="6422" max="6422" width="9.625" style="90" customWidth="1"/>
    <col min="6423" max="6423" width="10.625" style="90" customWidth="1"/>
    <col min="6424" max="6424" width="1.625" style="90" customWidth="1"/>
    <col min="6425" max="6656" width="8.625" style="90"/>
    <col min="6657" max="6657" width="20" style="90" customWidth="1"/>
    <col min="6658" max="6658" width="9.75" style="90" customWidth="1"/>
    <col min="6659" max="6659" width="2" style="90" customWidth="1"/>
    <col min="6660" max="6660" width="8.625" style="90" customWidth="1"/>
    <col min="6661" max="6661" width="2.125" style="90" customWidth="1"/>
    <col min="6662" max="6662" width="8.75" style="90" customWidth="1"/>
    <col min="6663" max="6663" width="2" style="90" customWidth="1"/>
    <col min="6664" max="6664" width="8.625" style="90" customWidth="1"/>
    <col min="6665" max="6665" width="2.25" style="90" customWidth="1"/>
    <col min="6666" max="6666" width="7.25" style="90" customWidth="1"/>
    <col min="6667" max="6667" width="4" style="90" customWidth="1"/>
    <col min="6668" max="6668" width="8" style="90" customWidth="1"/>
    <col min="6669" max="6669" width="2.125" style="90" customWidth="1"/>
    <col min="6670" max="6670" width="9.375" style="90" customWidth="1"/>
    <col min="6671" max="6671" width="2" style="90" customWidth="1"/>
    <col min="6672" max="6672" width="9.375" style="90" customWidth="1"/>
    <col min="6673" max="6673" width="2" style="90" customWidth="1"/>
    <col min="6674" max="6674" width="9.625" style="90" customWidth="1"/>
    <col min="6675" max="6675" width="1.75" style="90" customWidth="1"/>
    <col min="6676" max="6676" width="8.625" style="90" customWidth="1"/>
    <col min="6677" max="6677" width="2.625" style="90" customWidth="1"/>
    <col min="6678" max="6678" width="9.625" style="90" customWidth="1"/>
    <col min="6679" max="6679" width="10.625" style="90" customWidth="1"/>
    <col min="6680" max="6680" width="1.625" style="90" customWidth="1"/>
    <col min="6681" max="6912" width="8.625" style="90"/>
    <col min="6913" max="6913" width="20" style="90" customWidth="1"/>
    <col min="6914" max="6914" width="9.75" style="90" customWidth="1"/>
    <col min="6915" max="6915" width="2" style="90" customWidth="1"/>
    <col min="6916" max="6916" width="8.625" style="90" customWidth="1"/>
    <col min="6917" max="6917" width="2.125" style="90" customWidth="1"/>
    <col min="6918" max="6918" width="8.75" style="90" customWidth="1"/>
    <col min="6919" max="6919" width="2" style="90" customWidth="1"/>
    <col min="6920" max="6920" width="8.625" style="90" customWidth="1"/>
    <col min="6921" max="6921" width="2.25" style="90" customWidth="1"/>
    <col min="6922" max="6922" width="7.25" style="90" customWidth="1"/>
    <col min="6923" max="6923" width="4" style="90" customWidth="1"/>
    <col min="6924" max="6924" width="8" style="90" customWidth="1"/>
    <col min="6925" max="6925" width="2.125" style="90" customWidth="1"/>
    <col min="6926" max="6926" width="9.375" style="90" customWidth="1"/>
    <col min="6927" max="6927" width="2" style="90" customWidth="1"/>
    <col min="6928" max="6928" width="9.375" style="90" customWidth="1"/>
    <col min="6929" max="6929" width="2" style="90" customWidth="1"/>
    <col min="6930" max="6930" width="9.625" style="90" customWidth="1"/>
    <col min="6931" max="6931" width="1.75" style="90" customWidth="1"/>
    <col min="6932" max="6932" width="8.625" style="90" customWidth="1"/>
    <col min="6933" max="6933" width="2.625" style="90" customWidth="1"/>
    <col min="6934" max="6934" width="9.625" style="90" customWidth="1"/>
    <col min="6935" max="6935" width="10.625" style="90" customWidth="1"/>
    <col min="6936" max="6936" width="1.625" style="90" customWidth="1"/>
    <col min="6937" max="7168" width="8.625" style="90"/>
    <col min="7169" max="7169" width="20" style="90" customWidth="1"/>
    <col min="7170" max="7170" width="9.75" style="90" customWidth="1"/>
    <col min="7171" max="7171" width="2" style="90" customWidth="1"/>
    <col min="7172" max="7172" width="8.625" style="90" customWidth="1"/>
    <col min="7173" max="7173" width="2.125" style="90" customWidth="1"/>
    <col min="7174" max="7174" width="8.75" style="90" customWidth="1"/>
    <col min="7175" max="7175" width="2" style="90" customWidth="1"/>
    <col min="7176" max="7176" width="8.625" style="90" customWidth="1"/>
    <col min="7177" max="7177" width="2.25" style="90" customWidth="1"/>
    <col min="7178" max="7178" width="7.25" style="90" customWidth="1"/>
    <col min="7179" max="7179" width="4" style="90" customWidth="1"/>
    <col min="7180" max="7180" width="8" style="90" customWidth="1"/>
    <col min="7181" max="7181" width="2.125" style="90" customWidth="1"/>
    <col min="7182" max="7182" width="9.375" style="90" customWidth="1"/>
    <col min="7183" max="7183" width="2" style="90" customWidth="1"/>
    <col min="7184" max="7184" width="9.375" style="90" customWidth="1"/>
    <col min="7185" max="7185" width="2" style="90" customWidth="1"/>
    <col min="7186" max="7186" width="9.625" style="90" customWidth="1"/>
    <col min="7187" max="7187" width="1.75" style="90" customWidth="1"/>
    <col min="7188" max="7188" width="8.625" style="90" customWidth="1"/>
    <col min="7189" max="7189" width="2.625" style="90" customWidth="1"/>
    <col min="7190" max="7190" width="9.625" style="90" customWidth="1"/>
    <col min="7191" max="7191" width="10.625" style="90" customWidth="1"/>
    <col min="7192" max="7192" width="1.625" style="90" customWidth="1"/>
    <col min="7193" max="7424" width="8.625" style="90"/>
    <col min="7425" max="7425" width="20" style="90" customWidth="1"/>
    <col min="7426" max="7426" width="9.75" style="90" customWidth="1"/>
    <col min="7427" max="7427" width="2" style="90" customWidth="1"/>
    <col min="7428" max="7428" width="8.625" style="90" customWidth="1"/>
    <col min="7429" max="7429" width="2.125" style="90" customWidth="1"/>
    <col min="7430" max="7430" width="8.75" style="90" customWidth="1"/>
    <col min="7431" max="7431" width="2" style="90" customWidth="1"/>
    <col min="7432" max="7432" width="8.625" style="90" customWidth="1"/>
    <col min="7433" max="7433" width="2.25" style="90" customWidth="1"/>
    <col min="7434" max="7434" width="7.25" style="90" customWidth="1"/>
    <col min="7435" max="7435" width="4" style="90" customWidth="1"/>
    <col min="7436" max="7436" width="8" style="90" customWidth="1"/>
    <col min="7437" max="7437" width="2.125" style="90" customWidth="1"/>
    <col min="7438" max="7438" width="9.375" style="90" customWidth="1"/>
    <col min="7439" max="7439" width="2" style="90" customWidth="1"/>
    <col min="7440" max="7440" width="9.375" style="90" customWidth="1"/>
    <col min="7441" max="7441" width="2" style="90" customWidth="1"/>
    <col min="7442" max="7442" width="9.625" style="90" customWidth="1"/>
    <col min="7443" max="7443" width="1.75" style="90" customWidth="1"/>
    <col min="7444" max="7444" width="8.625" style="90" customWidth="1"/>
    <col min="7445" max="7445" width="2.625" style="90" customWidth="1"/>
    <col min="7446" max="7446" width="9.625" style="90" customWidth="1"/>
    <col min="7447" max="7447" width="10.625" style="90" customWidth="1"/>
    <col min="7448" max="7448" width="1.625" style="90" customWidth="1"/>
    <col min="7449" max="7680" width="8.625" style="90"/>
    <col min="7681" max="7681" width="20" style="90" customWidth="1"/>
    <col min="7682" max="7682" width="9.75" style="90" customWidth="1"/>
    <col min="7683" max="7683" width="2" style="90" customWidth="1"/>
    <col min="7684" max="7684" width="8.625" style="90" customWidth="1"/>
    <col min="7685" max="7685" width="2.125" style="90" customWidth="1"/>
    <col min="7686" max="7686" width="8.75" style="90" customWidth="1"/>
    <col min="7687" max="7687" width="2" style="90" customWidth="1"/>
    <col min="7688" max="7688" width="8.625" style="90" customWidth="1"/>
    <col min="7689" max="7689" width="2.25" style="90" customWidth="1"/>
    <col min="7690" max="7690" width="7.25" style="90" customWidth="1"/>
    <col min="7691" max="7691" width="4" style="90" customWidth="1"/>
    <col min="7692" max="7692" width="8" style="90" customWidth="1"/>
    <col min="7693" max="7693" width="2.125" style="90" customWidth="1"/>
    <col min="7694" max="7694" width="9.375" style="90" customWidth="1"/>
    <col min="7695" max="7695" width="2" style="90" customWidth="1"/>
    <col min="7696" max="7696" width="9.375" style="90" customWidth="1"/>
    <col min="7697" max="7697" width="2" style="90" customWidth="1"/>
    <col min="7698" max="7698" width="9.625" style="90" customWidth="1"/>
    <col min="7699" max="7699" width="1.75" style="90" customWidth="1"/>
    <col min="7700" max="7700" width="8.625" style="90" customWidth="1"/>
    <col min="7701" max="7701" width="2.625" style="90" customWidth="1"/>
    <col min="7702" max="7702" width="9.625" style="90" customWidth="1"/>
    <col min="7703" max="7703" width="10.625" style="90" customWidth="1"/>
    <col min="7704" max="7704" width="1.625" style="90" customWidth="1"/>
    <col min="7705" max="7936" width="8.625" style="90"/>
    <col min="7937" max="7937" width="20" style="90" customWidth="1"/>
    <col min="7938" max="7938" width="9.75" style="90" customWidth="1"/>
    <col min="7939" max="7939" width="2" style="90" customWidth="1"/>
    <col min="7940" max="7940" width="8.625" style="90" customWidth="1"/>
    <col min="7941" max="7941" width="2.125" style="90" customWidth="1"/>
    <col min="7942" max="7942" width="8.75" style="90" customWidth="1"/>
    <col min="7943" max="7943" width="2" style="90" customWidth="1"/>
    <col min="7944" max="7944" width="8.625" style="90" customWidth="1"/>
    <col min="7945" max="7945" width="2.25" style="90" customWidth="1"/>
    <col min="7946" max="7946" width="7.25" style="90" customWidth="1"/>
    <col min="7947" max="7947" width="4" style="90" customWidth="1"/>
    <col min="7948" max="7948" width="8" style="90" customWidth="1"/>
    <col min="7949" max="7949" width="2.125" style="90" customWidth="1"/>
    <col min="7950" max="7950" width="9.375" style="90" customWidth="1"/>
    <col min="7951" max="7951" width="2" style="90" customWidth="1"/>
    <col min="7952" max="7952" width="9.375" style="90" customWidth="1"/>
    <col min="7953" max="7953" width="2" style="90" customWidth="1"/>
    <col min="7954" max="7954" width="9.625" style="90" customWidth="1"/>
    <col min="7955" max="7955" width="1.75" style="90" customWidth="1"/>
    <col min="7956" max="7956" width="8.625" style="90" customWidth="1"/>
    <col min="7957" max="7957" width="2.625" style="90" customWidth="1"/>
    <col min="7958" max="7958" width="9.625" style="90" customWidth="1"/>
    <col min="7959" max="7959" width="10.625" style="90" customWidth="1"/>
    <col min="7960" max="7960" width="1.625" style="90" customWidth="1"/>
    <col min="7961" max="8192" width="8.625" style="90"/>
    <col min="8193" max="8193" width="20" style="90" customWidth="1"/>
    <col min="8194" max="8194" width="9.75" style="90" customWidth="1"/>
    <col min="8195" max="8195" width="2" style="90" customWidth="1"/>
    <col min="8196" max="8196" width="8.625" style="90" customWidth="1"/>
    <col min="8197" max="8197" width="2.125" style="90" customWidth="1"/>
    <col min="8198" max="8198" width="8.75" style="90" customWidth="1"/>
    <col min="8199" max="8199" width="2" style="90" customWidth="1"/>
    <col min="8200" max="8200" width="8.625" style="90" customWidth="1"/>
    <col min="8201" max="8201" width="2.25" style="90" customWidth="1"/>
    <col min="8202" max="8202" width="7.25" style="90" customWidth="1"/>
    <col min="8203" max="8203" width="4" style="90" customWidth="1"/>
    <col min="8204" max="8204" width="8" style="90" customWidth="1"/>
    <col min="8205" max="8205" width="2.125" style="90" customWidth="1"/>
    <col min="8206" max="8206" width="9.375" style="90" customWidth="1"/>
    <col min="8207" max="8207" width="2" style="90" customWidth="1"/>
    <col min="8208" max="8208" width="9.375" style="90" customWidth="1"/>
    <col min="8209" max="8209" width="2" style="90" customWidth="1"/>
    <col min="8210" max="8210" width="9.625" style="90" customWidth="1"/>
    <col min="8211" max="8211" width="1.75" style="90" customWidth="1"/>
    <col min="8212" max="8212" width="8.625" style="90" customWidth="1"/>
    <col min="8213" max="8213" width="2.625" style="90" customWidth="1"/>
    <col min="8214" max="8214" width="9.625" style="90" customWidth="1"/>
    <col min="8215" max="8215" width="10.625" style="90" customWidth="1"/>
    <col min="8216" max="8216" width="1.625" style="90" customWidth="1"/>
    <col min="8217" max="8448" width="8.625" style="90"/>
    <col min="8449" max="8449" width="20" style="90" customWidth="1"/>
    <col min="8450" max="8450" width="9.75" style="90" customWidth="1"/>
    <col min="8451" max="8451" width="2" style="90" customWidth="1"/>
    <col min="8452" max="8452" width="8.625" style="90" customWidth="1"/>
    <col min="8453" max="8453" width="2.125" style="90" customWidth="1"/>
    <col min="8454" max="8454" width="8.75" style="90" customWidth="1"/>
    <col min="8455" max="8455" width="2" style="90" customWidth="1"/>
    <col min="8456" max="8456" width="8.625" style="90" customWidth="1"/>
    <col min="8457" max="8457" width="2.25" style="90" customWidth="1"/>
    <col min="8458" max="8458" width="7.25" style="90" customWidth="1"/>
    <col min="8459" max="8459" width="4" style="90" customWidth="1"/>
    <col min="8460" max="8460" width="8" style="90" customWidth="1"/>
    <col min="8461" max="8461" width="2.125" style="90" customWidth="1"/>
    <col min="8462" max="8462" width="9.375" style="90" customWidth="1"/>
    <col min="8463" max="8463" width="2" style="90" customWidth="1"/>
    <col min="8464" max="8464" width="9.375" style="90" customWidth="1"/>
    <col min="8465" max="8465" width="2" style="90" customWidth="1"/>
    <col min="8466" max="8466" width="9.625" style="90" customWidth="1"/>
    <col min="8467" max="8467" width="1.75" style="90" customWidth="1"/>
    <col min="8468" max="8468" width="8.625" style="90" customWidth="1"/>
    <col min="8469" max="8469" width="2.625" style="90" customWidth="1"/>
    <col min="8470" max="8470" width="9.625" style="90" customWidth="1"/>
    <col min="8471" max="8471" width="10.625" style="90" customWidth="1"/>
    <col min="8472" max="8472" width="1.625" style="90" customWidth="1"/>
    <col min="8473" max="8704" width="8.625" style="90"/>
    <col min="8705" max="8705" width="20" style="90" customWidth="1"/>
    <col min="8706" max="8706" width="9.75" style="90" customWidth="1"/>
    <col min="8707" max="8707" width="2" style="90" customWidth="1"/>
    <col min="8708" max="8708" width="8.625" style="90" customWidth="1"/>
    <col min="8709" max="8709" width="2.125" style="90" customWidth="1"/>
    <col min="8710" max="8710" width="8.75" style="90" customWidth="1"/>
    <col min="8711" max="8711" width="2" style="90" customWidth="1"/>
    <col min="8712" max="8712" width="8.625" style="90" customWidth="1"/>
    <col min="8713" max="8713" width="2.25" style="90" customWidth="1"/>
    <col min="8714" max="8714" width="7.25" style="90" customWidth="1"/>
    <col min="8715" max="8715" width="4" style="90" customWidth="1"/>
    <col min="8716" max="8716" width="8" style="90" customWidth="1"/>
    <col min="8717" max="8717" width="2.125" style="90" customWidth="1"/>
    <col min="8718" max="8718" width="9.375" style="90" customWidth="1"/>
    <col min="8719" max="8719" width="2" style="90" customWidth="1"/>
    <col min="8720" max="8720" width="9.375" style="90" customWidth="1"/>
    <col min="8721" max="8721" width="2" style="90" customWidth="1"/>
    <col min="8722" max="8722" width="9.625" style="90" customWidth="1"/>
    <col min="8723" max="8723" width="1.75" style="90" customWidth="1"/>
    <col min="8724" max="8724" width="8.625" style="90" customWidth="1"/>
    <col min="8725" max="8725" width="2.625" style="90" customWidth="1"/>
    <col min="8726" max="8726" width="9.625" style="90" customWidth="1"/>
    <col min="8727" max="8727" width="10.625" style="90" customWidth="1"/>
    <col min="8728" max="8728" width="1.625" style="90" customWidth="1"/>
    <col min="8729" max="8960" width="8.625" style="90"/>
    <col min="8961" max="8961" width="20" style="90" customWidth="1"/>
    <col min="8962" max="8962" width="9.75" style="90" customWidth="1"/>
    <col min="8963" max="8963" width="2" style="90" customWidth="1"/>
    <col min="8964" max="8964" width="8.625" style="90" customWidth="1"/>
    <col min="8965" max="8965" width="2.125" style="90" customWidth="1"/>
    <col min="8966" max="8966" width="8.75" style="90" customWidth="1"/>
    <col min="8967" max="8967" width="2" style="90" customWidth="1"/>
    <col min="8968" max="8968" width="8.625" style="90" customWidth="1"/>
    <col min="8969" max="8969" width="2.25" style="90" customWidth="1"/>
    <col min="8970" max="8970" width="7.25" style="90" customWidth="1"/>
    <col min="8971" max="8971" width="4" style="90" customWidth="1"/>
    <col min="8972" max="8972" width="8" style="90" customWidth="1"/>
    <col min="8973" max="8973" width="2.125" style="90" customWidth="1"/>
    <col min="8974" max="8974" width="9.375" style="90" customWidth="1"/>
    <col min="8975" max="8975" width="2" style="90" customWidth="1"/>
    <col min="8976" max="8976" width="9.375" style="90" customWidth="1"/>
    <col min="8977" max="8977" width="2" style="90" customWidth="1"/>
    <col min="8978" max="8978" width="9.625" style="90" customWidth="1"/>
    <col min="8979" max="8979" width="1.75" style="90" customWidth="1"/>
    <col min="8980" max="8980" width="8.625" style="90" customWidth="1"/>
    <col min="8981" max="8981" width="2.625" style="90" customWidth="1"/>
    <col min="8982" max="8982" width="9.625" style="90" customWidth="1"/>
    <col min="8983" max="8983" width="10.625" style="90" customWidth="1"/>
    <col min="8984" max="8984" width="1.625" style="90" customWidth="1"/>
    <col min="8985" max="9216" width="8.625" style="90"/>
    <col min="9217" max="9217" width="20" style="90" customWidth="1"/>
    <col min="9218" max="9218" width="9.75" style="90" customWidth="1"/>
    <col min="9219" max="9219" width="2" style="90" customWidth="1"/>
    <col min="9220" max="9220" width="8.625" style="90" customWidth="1"/>
    <col min="9221" max="9221" width="2.125" style="90" customWidth="1"/>
    <col min="9222" max="9222" width="8.75" style="90" customWidth="1"/>
    <col min="9223" max="9223" width="2" style="90" customWidth="1"/>
    <col min="9224" max="9224" width="8.625" style="90" customWidth="1"/>
    <col min="9225" max="9225" width="2.25" style="90" customWidth="1"/>
    <col min="9226" max="9226" width="7.25" style="90" customWidth="1"/>
    <col min="9227" max="9227" width="4" style="90" customWidth="1"/>
    <col min="9228" max="9228" width="8" style="90" customWidth="1"/>
    <col min="9229" max="9229" width="2.125" style="90" customWidth="1"/>
    <col min="9230" max="9230" width="9.375" style="90" customWidth="1"/>
    <col min="9231" max="9231" width="2" style="90" customWidth="1"/>
    <col min="9232" max="9232" width="9.375" style="90" customWidth="1"/>
    <col min="9233" max="9233" width="2" style="90" customWidth="1"/>
    <col min="9234" max="9234" width="9.625" style="90" customWidth="1"/>
    <col min="9235" max="9235" width="1.75" style="90" customWidth="1"/>
    <col min="9236" max="9236" width="8.625" style="90" customWidth="1"/>
    <col min="9237" max="9237" width="2.625" style="90" customWidth="1"/>
    <col min="9238" max="9238" width="9.625" style="90" customWidth="1"/>
    <col min="9239" max="9239" width="10.625" style="90" customWidth="1"/>
    <col min="9240" max="9240" width="1.625" style="90" customWidth="1"/>
    <col min="9241" max="9472" width="8.625" style="90"/>
    <col min="9473" max="9473" width="20" style="90" customWidth="1"/>
    <col min="9474" max="9474" width="9.75" style="90" customWidth="1"/>
    <col min="9475" max="9475" width="2" style="90" customWidth="1"/>
    <col min="9476" max="9476" width="8.625" style="90" customWidth="1"/>
    <col min="9477" max="9477" width="2.125" style="90" customWidth="1"/>
    <col min="9478" max="9478" width="8.75" style="90" customWidth="1"/>
    <col min="9479" max="9479" width="2" style="90" customWidth="1"/>
    <col min="9480" max="9480" width="8.625" style="90" customWidth="1"/>
    <col min="9481" max="9481" width="2.25" style="90" customWidth="1"/>
    <col min="9482" max="9482" width="7.25" style="90" customWidth="1"/>
    <col min="9483" max="9483" width="4" style="90" customWidth="1"/>
    <col min="9484" max="9484" width="8" style="90" customWidth="1"/>
    <col min="9485" max="9485" width="2.125" style="90" customWidth="1"/>
    <col min="9486" max="9486" width="9.375" style="90" customWidth="1"/>
    <col min="9487" max="9487" width="2" style="90" customWidth="1"/>
    <col min="9488" max="9488" width="9.375" style="90" customWidth="1"/>
    <col min="9489" max="9489" width="2" style="90" customWidth="1"/>
    <col min="9490" max="9490" width="9.625" style="90" customWidth="1"/>
    <col min="9491" max="9491" width="1.75" style="90" customWidth="1"/>
    <col min="9492" max="9492" width="8.625" style="90" customWidth="1"/>
    <col min="9493" max="9493" width="2.625" style="90" customWidth="1"/>
    <col min="9494" max="9494" width="9.625" style="90" customWidth="1"/>
    <col min="9495" max="9495" width="10.625" style="90" customWidth="1"/>
    <col min="9496" max="9496" width="1.625" style="90" customWidth="1"/>
    <col min="9497" max="9728" width="8.625" style="90"/>
    <col min="9729" max="9729" width="20" style="90" customWidth="1"/>
    <col min="9730" max="9730" width="9.75" style="90" customWidth="1"/>
    <col min="9731" max="9731" width="2" style="90" customWidth="1"/>
    <col min="9732" max="9732" width="8.625" style="90" customWidth="1"/>
    <col min="9733" max="9733" width="2.125" style="90" customWidth="1"/>
    <col min="9734" max="9734" width="8.75" style="90" customWidth="1"/>
    <col min="9735" max="9735" width="2" style="90" customWidth="1"/>
    <col min="9736" max="9736" width="8.625" style="90" customWidth="1"/>
    <col min="9737" max="9737" width="2.25" style="90" customWidth="1"/>
    <col min="9738" max="9738" width="7.25" style="90" customWidth="1"/>
    <col min="9739" max="9739" width="4" style="90" customWidth="1"/>
    <col min="9740" max="9740" width="8" style="90" customWidth="1"/>
    <col min="9741" max="9741" width="2.125" style="90" customWidth="1"/>
    <col min="9742" max="9742" width="9.375" style="90" customWidth="1"/>
    <col min="9743" max="9743" width="2" style="90" customWidth="1"/>
    <col min="9744" max="9744" width="9.375" style="90" customWidth="1"/>
    <col min="9745" max="9745" width="2" style="90" customWidth="1"/>
    <col min="9746" max="9746" width="9.625" style="90" customWidth="1"/>
    <col min="9747" max="9747" width="1.75" style="90" customWidth="1"/>
    <col min="9748" max="9748" width="8.625" style="90" customWidth="1"/>
    <col min="9749" max="9749" width="2.625" style="90" customWidth="1"/>
    <col min="9750" max="9750" width="9.625" style="90" customWidth="1"/>
    <col min="9751" max="9751" width="10.625" style="90" customWidth="1"/>
    <col min="9752" max="9752" width="1.625" style="90" customWidth="1"/>
    <col min="9753" max="9984" width="8.625" style="90"/>
    <col min="9985" max="9985" width="20" style="90" customWidth="1"/>
    <col min="9986" max="9986" width="9.75" style="90" customWidth="1"/>
    <col min="9987" max="9987" width="2" style="90" customWidth="1"/>
    <col min="9988" max="9988" width="8.625" style="90" customWidth="1"/>
    <col min="9989" max="9989" width="2.125" style="90" customWidth="1"/>
    <col min="9990" max="9990" width="8.75" style="90" customWidth="1"/>
    <col min="9991" max="9991" width="2" style="90" customWidth="1"/>
    <col min="9992" max="9992" width="8.625" style="90" customWidth="1"/>
    <col min="9993" max="9993" width="2.25" style="90" customWidth="1"/>
    <col min="9994" max="9994" width="7.25" style="90" customWidth="1"/>
    <col min="9995" max="9995" width="4" style="90" customWidth="1"/>
    <col min="9996" max="9996" width="8" style="90" customWidth="1"/>
    <col min="9997" max="9997" width="2.125" style="90" customWidth="1"/>
    <col min="9998" max="9998" width="9.375" style="90" customWidth="1"/>
    <col min="9999" max="9999" width="2" style="90" customWidth="1"/>
    <col min="10000" max="10000" width="9.375" style="90" customWidth="1"/>
    <col min="10001" max="10001" width="2" style="90" customWidth="1"/>
    <col min="10002" max="10002" width="9.625" style="90" customWidth="1"/>
    <col min="10003" max="10003" width="1.75" style="90" customWidth="1"/>
    <col min="10004" max="10004" width="8.625" style="90" customWidth="1"/>
    <col min="10005" max="10005" width="2.625" style="90" customWidth="1"/>
    <col min="10006" max="10006" width="9.625" style="90" customWidth="1"/>
    <col min="10007" max="10007" width="10.625" style="90" customWidth="1"/>
    <col min="10008" max="10008" width="1.625" style="90" customWidth="1"/>
    <col min="10009" max="10240" width="8.625" style="90"/>
    <col min="10241" max="10241" width="20" style="90" customWidth="1"/>
    <col min="10242" max="10242" width="9.75" style="90" customWidth="1"/>
    <col min="10243" max="10243" width="2" style="90" customWidth="1"/>
    <col min="10244" max="10244" width="8.625" style="90" customWidth="1"/>
    <col min="10245" max="10245" width="2.125" style="90" customWidth="1"/>
    <col min="10246" max="10246" width="8.75" style="90" customWidth="1"/>
    <col min="10247" max="10247" width="2" style="90" customWidth="1"/>
    <col min="10248" max="10248" width="8.625" style="90" customWidth="1"/>
    <col min="10249" max="10249" width="2.25" style="90" customWidth="1"/>
    <col min="10250" max="10250" width="7.25" style="90" customWidth="1"/>
    <col min="10251" max="10251" width="4" style="90" customWidth="1"/>
    <col min="10252" max="10252" width="8" style="90" customWidth="1"/>
    <col min="10253" max="10253" width="2.125" style="90" customWidth="1"/>
    <col min="10254" max="10254" width="9.375" style="90" customWidth="1"/>
    <col min="10255" max="10255" width="2" style="90" customWidth="1"/>
    <col min="10256" max="10256" width="9.375" style="90" customWidth="1"/>
    <col min="10257" max="10257" width="2" style="90" customWidth="1"/>
    <col min="10258" max="10258" width="9.625" style="90" customWidth="1"/>
    <col min="10259" max="10259" width="1.75" style="90" customWidth="1"/>
    <col min="10260" max="10260" width="8.625" style="90" customWidth="1"/>
    <col min="10261" max="10261" width="2.625" style="90" customWidth="1"/>
    <col min="10262" max="10262" width="9.625" style="90" customWidth="1"/>
    <col min="10263" max="10263" width="10.625" style="90" customWidth="1"/>
    <col min="10264" max="10264" width="1.625" style="90" customWidth="1"/>
    <col min="10265" max="10496" width="8.625" style="90"/>
    <col min="10497" max="10497" width="20" style="90" customWidth="1"/>
    <col min="10498" max="10498" width="9.75" style="90" customWidth="1"/>
    <col min="10499" max="10499" width="2" style="90" customWidth="1"/>
    <col min="10500" max="10500" width="8.625" style="90" customWidth="1"/>
    <col min="10501" max="10501" width="2.125" style="90" customWidth="1"/>
    <col min="10502" max="10502" width="8.75" style="90" customWidth="1"/>
    <col min="10503" max="10503" width="2" style="90" customWidth="1"/>
    <col min="10504" max="10504" width="8.625" style="90" customWidth="1"/>
    <col min="10505" max="10505" width="2.25" style="90" customWidth="1"/>
    <col min="10506" max="10506" width="7.25" style="90" customWidth="1"/>
    <col min="10507" max="10507" width="4" style="90" customWidth="1"/>
    <col min="10508" max="10508" width="8" style="90" customWidth="1"/>
    <col min="10509" max="10509" width="2.125" style="90" customWidth="1"/>
    <col min="10510" max="10510" width="9.375" style="90" customWidth="1"/>
    <col min="10511" max="10511" width="2" style="90" customWidth="1"/>
    <col min="10512" max="10512" width="9.375" style="90" customWidth="1"/>
    <col min="10513" max="10513" width="2" style="90" customWidth="1"/>
    <col min="10514" max="10514" width="9.625" style="90" customWidth="1"/>
    <col min="10515" max="10515" width="1.75" style="90" customWidth="1"/>
    <col min="10516" max="10516" width="8.625" style="90" customWidth="1"/>
    <col min="10517" max="10517" width="2.625" style="90" customWidth="1"/>
    <col min="10518" max="10518" width="9.625" style="90" customWidth="1"/>
    <col min="10519" max="10519" width="10.625" style="90" customWidth="1"/>
    <col min="10520" max="10520" width="1.625" style="90" customWidth="1"/>
    <col min="10521" max="10752" width="8.625" style="90"/>
    <col min="10753" max="10753" width="20" style="90" customWidth="1"/>
    <col min="10754" max="10754" width="9.75" style="90" customWidth="1"/>
    <col min="10755" max="10755" width="2" style="90" customWidth="1"/>
    <col min="10756" max="10756" width="8.625" style="90" customWidth="1"/>
    <col min="10757" max="10757" width="2.125" style="90" customWidth="1"/>
    <col min="10758" max="10758" width="8.75" style="90" customWidth="1"/>
    <col min="10759" max="10759" width="2" style="90" customWidth="1"/>
    <col min="10760" max="10760" width="8.625" style="90" customWidth="1"/>
    <col min="10761" max="10761" width="2.25" style="90" customWidth="1"/>
    <col min="10762" max="10762" width="7.25" style="90" customWidth="1"/>
    <col min="10763" max="10763" width="4" style="90" customWidth="1"/>
    <col min="10764" max="10764" width="8" style="90" customWidth="1"/>
    <col min="10765" max="10765" width="2.125" style="90" customWidth="1"/>
    <col min="10766" max="10766" width="9.375" style="90" customWidth="1"/>
    <col min="10767" max="10767" width="2" style="90" customWidth="1"/>
    <col min="10768" max="10768" width="9.375" style="90" customWidth="1"/>
    <col min="10769" max="10769" width="2" style="90" customWidth="1"/>
    <col min="10770" max="10770" width="9.625" style="90" customWidth="1"/>
    <col min="10771" max="10771" width="1.75" style="90" customWidth="1"/>
    <col min="10772" max="10772" width="8.625" style="90" customWidth="1"/>
    <col min="10773" max="10773" width="2.625" style="90" customWidth="1"/>
    <col min="10774" max="10774" width="9.625" style="90" customWidth="1"/>
    <col min="10775" max="10775" width="10.625" style="90" customWidth="1"/>
    <col min="10776" max="10776" width="1.625" style="90" customWidth="1"/>
    <col min="10777" max="11008" width="8.625" style="90"/>
    <col min="11009" max="11009" width="20" style="90" customWidth="1"/>
    <col min="11010" max="11010" width="9.75" style="90" customWidth="1"/>
    <col min="11011" max="11011" width="2" style="90" customWidth="1"/>
    <col min="11012" max="11012" width="8.625" style="90" customWidth="1"/>
    <col min="11013" max="11013" width="2.125" style="90" customWidth="1"/>
    <col min="11014" max="11014" width="8.75" style="90" customWidth="1"/>
    <col min="11015" max="11015" width="2" style="90" customWidth="1"/>
    <col min="11016" max="11016" width="8.625" style="90" customWidth="1"/>
    <col min="11017" max="11017" width="2.25" style="90" customWidth="1"/>
    <col min="11018" max="11018" width="7.25" style="90" customWidth="1"/>
    <col min="11019" max="11019" width="4" style="90" customWidth="1"/>
    <col min="11020" max="11020" width="8" style="90" customWidth="1"/>
    <col min="11021" max="11021" width="2.125" style="90" customWidth="1"/>
    <col min="11022" max="11022" width="9.375" style="90" customWidth="1"/>
    <col min="11023" max="11023" width="2" style="90" customWidth="1"/>
    <col min="11024" max="11024" width="9.375" style="90" customWidth="1"/>
    <col min="11025" max="11025" width="2" style="90" customWidth="1"/>
    <col min="11026" max="11026" width="9.625" style="90" customWidth="1"/>
    <col min="11027" max="11027" width="1.75" style="90" customWidth="1"/>
    <col min="11028" max="11028" width="8.625" style="90" customWidth="1"/>
    <col min="11029" max="11029" width="2.625" style="90" customWidth="1"/>
    <col min="11030" max="11030" width="9.625" style="90" customWidth="1"/>
    <col min="11031" max="11031" width="10.625" style="90" customWidth="1"/>
    <col min="11032" max="11032" width="1.625" style="90" customWidth="1"/>
    <col min="11033" max="11264" width="8.625" style="90"/>
    <col min="11265" max="11265" width="20" style="90" customWidth="1"/>
    <col min="11266" max="11266" width="9.75" style="90" customWidth="1"/>
    <col min="11267" max="11267" width="2" style="90" customWidth="1"/>
    <col min="11268" max="11268" width="8.625" style="90" customWidth="1"/>
    <col min="11269" max="11269" width="2.125" style="90" customWidth="1"/>
    <col min="11270" max="11270" width="8.75" style="90" customWidth="1"/>
    <col min="11271" max="11271" width="2" style="90" customWidth="1"/>
    <col min="11272" max="11272" width="8.625" style="90" customWidth="1"/>
    <col min="11273" max="11273" width="2.25" style="90" customWidth="1"/>
    <col min="11274" max="11274" width="7.25" style="90" customWidth="1"/>
    <col min="11275" max="11275" width="4" style="90" customWidth="1"/>
    <col min="11276" max="11276" width="8" style="90" customWidth="1"/>
    <col min="11277" max="11277" width="2.125" style="90" customWidth="1"/>
    <col min="11278" max="11278" width="9.375" style="90" customWidth="1"/>
    <col min="11279" max="11279" width="2" style="90" customWidth="1"/>
    <col min="11280" max="11280" width="9.375" style="90" customWidth="1"/>
    <col min="11281" max="11281" width="2" style="90" customWidth="1"/>
    <col min="11282" max="11282" width="9.625" style="90" customWidth="1"/>
    <col min="11283" max="11283" width="1.75" style="90" customWidth="1"/>
    <col min="11284" max="11284" width="8.625" style="90" customWidth="1"/>
    <col min="11285" max="11285" width="2.625" style="90" customWidth="1"/>
    <col min="11286" max="11286" width="9.625" style="90" customWidth="1"/>
    <col min="11287" max="11287" width="10.625" style="90" customWidth="1"/>
    <col min="11288" max="11288" width="1.625" style="90" customWidth="1"/>
    <col min="11289" max="11520" width="8.625" style="90"/>
    <col min="11521" max="11521" width="20" style="90" customWidth="1"/>
    <col min="11522" max="11522" width="9.75" style="90" customWidth="1"/>
    <col min="11523" max="11523" width="2" style="90" customWidth="1"/>
    <col min="11524" max="11524" width="8.625" style="90" customWidth="1"/>
    <col min="11525" max="11525" width="2.125" style="90" customWidth="1"/>
    <col min="11526" max="11526" width="8.75" style="90" customWidth="1"/>
    <col min="11527" max="11527" width="2" style="90" customWidth="1"/>
    <col min="11528" max="11528" width="8.625" style="90" customWidth="1"/>
    <col min="11529" max="11529" width="2.25" style="90" customWidth="1"/>
    <col min="11530" max="11530" width="7.25" style="90" customWidth="1"/>
    <col min="11531" max="11531" width="4" style="90" customWidth="1"/>
    <col min="11532" max="11532" width="8" style="90" customWidth="1"/>
    <col min="11533" max="11533" width="2.125" style="90" customWidth="1"/>
    <col min="11534" max="11534" width="9.375" style="90" customWidth="1"/>
    <col min="11535" max="11535" width="2" style="90" customWidth="1"/>
    <col min="11536" max="11536" width="9.375" style="90" customWidth="1"/>
    <col min="11537" max="11537" width="2" style="90" customWidth="1"/>
    <col min="11538" max="11538" width="9.625" style="90" customWidth="1"/>
    <col min="11539" max="11539" width="1.75" style="90" customWidth="1"/>
    <col min="11540" max="11540" width="8.625" style="90" customWidth="1"/>
    <col min="11541" max="11541" width="2.625" style="90" customWidth="1"/>
    <col min="11542" max="11542" width="9.625" style="90" customWidth="1"/>
    <col min="11543" max="11543" width="10.625" style="90" customWidth="1"/>
    <col min="11544" max="11544" width="1.625" style="90" customWidth="1"/>
    <col min="11545" max="11776" width="8.625" style="90"/>
    <col min="11777" max="11777" width="20" style="90" customWidth="1"/>
    <col min="11778" max="11778" width="9.75" style="90" customWidth="1"/>
    <col min="11779" max="11779" width="2" style="90" customWidth="1"/>
    <col min="11780" max="11780" width="8.625" style="90" customWidth="1"/>
    <col min="11781" max="11781" width="2.125" style="90" customWidth="1"/>
    <col min="11782" max="11782" width="8.75" style="90" customWidth="1"/>
    <col min="11783" max="11783" width="2" style="90" customWidth="1"/>
    <col min="11784" max="11784" width="8.625" style="90" customWidth="1"/>
    <col min="11785" max="11785" width="2.25" style="90" customWidth="1"/>
    <col min="11786" max="11786" width="7.25" style="90" customWidth="1"/>
    <col min="11787" max="11787" width="4" style="90" customWidth="1"/>
    <col min="11788" max="11788" width="8" style="90" customWidth="1"/>
    <col min="11789" max="11789" width="2.125" style="90" customWidth="1"/>
    <col min="11790" max="11790" width="9.375" style="90" customWidth="1"/>
    <col min="11791" max="11791" width="2" style="90" customWidth="1"/>
    <col min="11792" max="11792" width="9.375" style="90" customWidth="1"/>
    <col min="11793" max="11793" width="2" style="90" customWidth="1"/>
    <col min="11794" max="11794" width="9.625" style="90" customWidth="1"/>
    <col min="11795" max="11795" width="1.75" style="90" customWidth="1"/>
    <col min="11796" max="11796" width="8.625" style="90" customWidth="1"/>
    <col min="11797" max="11797" width="2.625" style="90" customWidth="1"/>
    <col min="11798" max="11798" width="9.625" style="90" customWidth="1"/>
    <col min="11799" max="11799" width="10.625" style="90" customWidth="1"/>
    <col min="11800" max="11800" width="1.625" style="90" customWidth="1"/>
    <col min="11801" max="12032" width="8.625" style="90"/>
    <col min="12033" max="12033" width="20" style="90" customWidth="1"/>
    <col min="12034" max="12034" width="9.75" style="90" customWidth="1"/>
    <col min="12035" max="12035" width="2" style="90" customWidth="1"/>
    <col min="12036" max="12036" width="8.625" style="90" customWidth="1"/>
    <col min="12037" max="12037" width="2.125" style="90" customWidth="1"/>
    <col min="12038" max="12038" width="8.75" style="90" customWidth="1"/>
    <col min="12039" max="12039" width="2" style="90" customWidth="1"/>
    <col min="12040" max="12040" width="8.625" style="90" customWidth="1"/>
    <col min="12041" max="12041" width="2.25" style="90" customWidth="1"/>
    <col min="12042" max="12042" width="7.25" style="90" customWidth="1"/>
    <col min="12043" max="12043" width="4" style="90" customWidth="1"/>
    <col min="12044" max="12044" width="8" style="90" customWidth="1"/>
    <col min="12045" max="12045" width="2.125" style="90" customWidth="1"/>
    <col min="12046" max="12046" width="9.375" style="90" customWidth="1"/>
    <col min="12047" max="12047" width="2" style="90" customWidth="1"/>
    <col min="12048" max="12048" width="9.375" style="90" customWidth="1"/>
    <col min="12049" max="12049" width="2" style="90" customWidth="1"/>
    <col min="12050" max="12050" width="9.625" style="90" customWidth="1"/>
    <col min="12051" max="12051" width="1.75" style="90" customWidth="1"/>
    <col min="12052" max="12052" width="8.625" style="90" customWidth="1"/>
    <col min="12053" max="12053" width="2.625" style="90" customWidth="1"/>
    <col min="12054" max="12054" width="9.625" style="90" customWidth="1"/>
    <col min="12055" max="12055" width="10.625" style="90" customWidth="1"/>
    <col min="12056" max="12056" width="1.625" style="90" customWidth="1"/>
    <col min="12057" max="12288" width="8.625" style="90"/>
    <col min="12289" max="12289" width="20" style="90" customWidth="1"/>
    <col min="12290" max="12290" width="9.75" style="90" customWidth="1"/>
    <col min="12291" max="12291" width="2" style="90" customWidth="1"/>
    <col min="12292" max="12292" width="8.625" style="90" customWidth="1"/>
    <col min="12293" max="12293" width="2.125" style="90" customWidth="1"/>
    <col min="12294" max="12294" width="8.75" style="90" customWidth="1"/>
    <col min="12295" max="12295" width="2" style="90" customWidth="1"/>
    <col min="12296" max="12296" width="8.625" style="90" customWidth="1"/>
    <col min="12297" max="12297" width="2.25" style="90" customWidth="1"/>
    <col min="12298" max="12298" width="7.25" style="90" customWidth="1"/>
    <col min="12299" max="12299" width="4" style="90" customWidth="1"/>
    <col min="12300" max="12300" width="8" style="90" customWidth="1"/>
    <col min="12301" max="12301" width="2.125" style="90" customWidth="1"/>
    <col min="12302" max="12302" width="9.375" style="90" customWidth="1"/>
    <col min="12303" max="12303" width="2" style="90" customWidth="1"/>
    <col min="12304" max="12304" width="9.375" style="90" customWidth="1"/>
    <col min="12305" max="12305" width="2" style="90" customWidth="1"/>
    <col min="12306" max="12306" width="9.625" style="90" customWidth="1"/>
    <col min="12307" max="12307" width="1.75" style="90" customWidth="1"/>
    <col min="12308" max="12308" width="8.625" style="90" customWidth="1"/>
    <col min="12309" max="12309" width="2.625" style="90" customWidth="1"/>
    <col min="12310" max="12310" width="9.625" style="90" customWidth="1"/>
    <col min="12311" max="12311" width="10.625" style="90" customWidth="1"/>
    <col min="12312" max="12312" width="1.625" style="90" customWidth="1"/>
    <col min="12313" max="12544" width="8.625" style="90"/>
    <col min="12545" max="12545" width="20" style="90" customWidth="1"/>
    <col min="12546" max="12546" width="9.75" style="90" customWidth="1"/>
    <col min="12547" max="12547" width="2" style="90" customWidth="1"/>
    <col min="12548" max="12548" width="8.625" style="90" customWidth="1"/>
    <col min="12549" max="12549" width="2.125" style="90" customWidth="1"/>
    <col min="12550" max="12550" width="8.75" style="90" customWidth="1"/>
    <col min="12551" max="12551" width="2" style="90" customWidth="1"/>
    <col min="12552" max="12552" width="8.625" style="90" customWidth="1"/>
    <col min="12553" max="12553" width="2.25" style="90" customWidth="1"/>
    <col min="12554" max="12554" width="7.25" style="90" customWidth="1"/>
    <col min="12555" max="12555" width="4" style="90" customWidth="1"/>
    <col min="12556" max="12556" width="8" style="90" customWidth="1"/>
    <col min="12557" max="12557" width="2.125" style="90" customWidth="1"/>
    <col min="12558" max="12558" width="9.375" style="90" customWidth="1"/>
    <col min="12559" max="12559" width="2" style="90" customWidth="1"/>
    <col min="12560" max="12560" width="9.375" style="90" customWidth="1"/>
    <col min="12561" max="12561" width="2" style="90" customWidth="1"/>
    <col min="12562" max="12562" width="9.625" style="90" customWidth="1"/>
    <col min="12563" max="12563" width="1.75" style="90" customWidth="1"/>
    <col min="12564" max="12564" width="8.625" style="90" customWidth="1"/>
    <col min="12565" max="12565" width="2.625" style="90" customWidth="1"/>
    <col min="12566" max="12566" width="9.625" style="90" customWidth="1"/>
    <col min="12567" max="12567" width="10.625" style="90" customWidth="1"/>
    <col min="12568" max="12568" width="1.625" style="90" customWidth="1"/>
    <col min="12569" max="12800" width="8.625" style="90"/>
    <col min="12801" max="12801" width="20" style="90" customWidth="1"/>
    <col min="12802" max="12802" width="9.75" style="90" customWidth="1"/>
    <col min="12803" max="12803" width="2" style="90" customWidth="1"/>
    <col min="12804" max="12804" width="8.625" style="90" customWidth="1"/>
    <col min="12805" max="12805" width="2.125" style="90" customWidth="1"/>
    <col min="12806" max="12806" width="8.75" style="90" customWidth="1"/>
    <col min="12807" max="12807" width="2" style="90" customWidth="1"/>
    <col min="12808" max="12808" width="8.625" style="90" customWidth="1"/>
    <col min="12809" max="12809" width="2.25" style="90" customWidth="1"/>
    <col min="12810" max="12810" width="7.25" style="90" customWidth="1"/>
    <col min="12811" max="12811" width="4" style="90" customWidth="1"/>
    <col min="12812" max="12812" width="8" style="90" customWidth="1"/>
    <col min="12813" max="12813" width="2.125" style="90" customWidth="1"/>
    <col min="12814" max="12814" width="9.375" style="90" customWidth="1"/>
    <col min="12815" max="12815" width="2" style="90" customWidth="1"/>
    <col min="12816" max="12816" width="9.375" style="90" customWidth="1"/>
    <col min="12817" max="12817" width="2" style="90" customWidth="1"/>
    <col min="12818" max="12818" width="9.625" style="90" customWidth="1"/>
    <col min="12819" max="12819" width="1.75" style="90" customWidth="1"/>
    <col min="12820" max="12820" width="8.625" style="90" customWidth="1"/>
    <col min="12821" max="12821" width="2.625" style="90" customWidth="1"/>
    <col min="12822" max="12822" width="9.625" style="90" customWidth="1"/>
    <col min="12823" max="12823" width="10.625" style="90" customWidth="1"/>
    <col min="12824" max="12824" width="1.625" style="90" customWidth="1"/>
    <col min="12825" max="13056" width="8.625" style="90"/>
    <col min="13057" max="13057" width="20" style="90" customWidth="1"/>
    <col min="13058" max="13058" width="9.75" style="90" customWidth="1"/>
    <col min="13059" max="13059" width="2" style="90" customWidth="1"/>
    <col min="13060" max="13060" width="8.625" style="90" customWidth="1"/>
    <col min="13061" max="13061" width="2.125" style="90" customWidth="1"/>
    <col min="13062" max="13062" width="8.75" style="90" customWidth="1"/>
    <col min="13063" max="13063" width="2" style="90" customWidth="1"/>
    <col min="13064" max="13064" width="8.625" style="90" customWidth="1"/>
    <col min="13065" max="13065" width="2.25" style="90" customWidth="1"/>
    <col min="13066" max="13066" width="7.25" style="90" customWidth="1"/>
    <col min="13067" max="13067" width="4" style="90" customWidth="1"/>
    <col min="13068" max="13068" width="8" style="90" customWidth="1"/>
    <col min="13069" max="13069" width="2.125" style="90" customWidth="1"/>
    <col min="13070" max="13070" width="9.375" style="90" customWidth="1"/>
    <col min="13071" max="13071" width="2" style="90" customWidth="1"/>
    <col min="13072" max="13072" width="9.375" style="90" customWidth="1"/>
    <col min="13073" max="13073" width="2" style="90" customWidth="1"/>
    <col min="13074" max="13074" width="9.625" style="90" customWidth="1"/>
    <col min="13075" max="13075" width="1.75" style="90" customWidth="1"/>
    <col min="13076" max="13076" width="8.625" style="90" customWidth="1"/>
    <col min="13077" max="13077" width="2.625" style="90" customWidth="1"/>
    <col min="13078" max="13078" width="9.625" style="90" customWidth="1"/>
    <col min="13079" max="13079" width="10.625" style="90" customWidth="1"/>
    <col min="13080" max="13080" width="1.625" style="90" customWidth="1"/>
    <col min="13081" max="13312" width="8.625" style="90"/>
    <col min="13313" max="13313" width="20" style="90" customWidth="1"/>
    <col min="13314" max="13314" width="9.75" style="90" customWidth="1"/>
    <col min="13315" max="13315" width="2" style="90" customWidth="1"/>
    <col min="13316" max="13316" width="8.625" style="90" customWidth="1"/>
    <col min="13317" max="13317" width="2.125" style="90" customWidth="1"/>
    <col min="13318" max="13318" width="8.75" style="90" customWidth="1"/>
    <col min="13319" max="13319" width="2" style="90" customWidth="1"/>
    <col min="13320" max="13320" width="8.625" style="90" customWidth="1"/>
    <col min="13321" max="13321" width="2.25" style="90" customWidth="1"/>
    <col min="13322" max="13322" width="7.25" style="90" customWidth="1"/>
    <col min="13323" max="13323" width="4" style="90" customWidth="1"/>
    <col min="13324" max="13324" width="8" style="90" customWidth="1"/>
    <col min="13325" max="13325" width="2.125" style="90" customWidth="1"/>
    <col min="13326" max="13326" width="9.375" style="90" customWidth="1"/>
    <col min="13327" max="13327" width="2" style="90" customWidth="1"/>
    <col min="13328" max="13328" width="9.375" style="90" customWidth="1"/>
    <col min="13329" max="13329" width="2" style="90" customWidth="1"/>
    <col min="13330" max="13330" width="9.625" style="90" customWidth="1"/>
    <col min="13331" max="13331" width="1.75" style="90" customWidth="1"/>
    <col min="13332" max="13332" width="8.625" style="90" customWidth="1"/>
    <col min="13333" max="13333" width="2.625" style="90" customWidth="1"/>
    <col min="13334" max="13334" width="9.625" style="90" customWidth="1"/>
    <col min="13335" max="13335" width="10.625" style="90" customWidth="1"/>
    <col min="13336" max="13336" width="1.625" style="90" customWidth="1"/>
    <col min="13337" max="13568" width="8.625" style="90"/>
    <col min="13569" max="13569" width="20" style="90" customWidth="1"/>
    <col min="13570" max="13570" width="9.75" style="90" customWidth="1"/>
    <col min="13571" max="13571" width="2" style="90" customWidth="1"/>
    <col min="13572" max="13572" width="8.625" style="90" customWidth="1"/>
    <col min="13573" max="13573" width="2.125" style="90" customWidth="1"/>
    <col min="13574" max="13574" width="8.75" style="90" customWidth="1"/>
    <col min="13575" max="13575" width="2" style="90" customWidth="1"/>
    <col min="13576" max="13576" width="8.625" style="90" customWidth="1"/>
    <col min="13577" max="13577" width="2.25" style="90" customWidth="1"/>
    <col min="13578" max="13578" width="7.25" style="90" customWidth="1"/>
    <col min="13579" max="13579" width="4" style="90" customWidth="1"/>
    <col min="13580" max="13580" width="8" style="90" customWidth="1"/>
    <col min="13581" max="13581" width="2.125" style="90" customWidth="1"/>
    <col min="13582" max="13582" width="9.375" style="90" customWidth="1"/>
    <col min="13583" max="13583" width="2" style="90" customWidth="1"/>
    <col min="13584" max="13584" width="9.375" style="90" customWidth="1"/>
    <col min="13585" max="13585" width="2" style="90" customWidth="1"/>
    <col min="13586" max="13586" width="9.625" style="90" customWidth="1"/>
    <col min="13587" max="13587" width="1.75" style="90" customWidth="1"/>
    <col min="13588" max="13588" width="8.625" style="90" customWidth="1"/>
    <col min="13589" max="13589" width="2.625" style="90" customWidth="1"/>
    <col min="13590" max="13590" width="9.625" style="90" customWidth="1"/>
    <col min="13591" max="13591" width="10.625" style="90" customWidth="1"/>
    <col min="13592" max="13592" width="1.625" style="90" customWidth="1"/>
    <col min="13593" max="13824" width="8.625" style="90"/>
    <col min="13825" max="13825" width="20" style="90" customWidth="1"/>
    <col min="13826" max="13826" width="9.75" style="90" customWidth="1"/>
    <col min="13827" max="13827" width="2" style="90" customWidth="1"/>
    <col min="13828" max="13828" width="8.625" style="90" customWidth="1"/>
    <col min="13829" max="13829" width="2.125" style="90" customWidth="1"/>
    <col min="13830" max="13830" width="8.75" style="90" customWidth="1"/>
    <col min="13831" max="13831" width="2" style="90" customWidth="1"/>
    <col min="13832" max="13832" width="8.625" style="90" customWidth="1"/>
    <col min="13833" max="13833" width="2.25" style="90" customWidth="1"/>
    <col min="13834" max="13834" width="7.25" style="90" customWidth="1"/>
    <col min="13835" max="13835" width="4" style="90" customWidth="1"/>
    <col min="13836" max="13836" width="8" style="90" customWidth="1"/>
    <col min="13837" max="13837" width="2.125" style="90" customWidth="1"/>
    <col min="13838" max="13838" width="9.375" style="90" customWidth="1"/>
    <col min="13839" max="13839" width="2" style="90" customWidth="1"/>
    <col min="13840" max="13840" width="9.375" style="90" customWidth="1"/>
    <col min="13841" max="13841" width="2" style="90" customWidth="1"/>
    <col min="13842" max="13842" width="9.625" style="90" customWidth="1"/>
    <col min="13843" max="13843" width="1.75" style="90" customWidth="1"/>
    <col min="13844" max="13844" width="8.625" style="90" customWidth="1"/>
    <col min="13845" max="13845" width="2.625" style="90" customWidth="1"/>
    <col min="13846" max="13846" width="9.625" style="90" customWidth="1"/>
    <col min="13847" max="13847" width="10.625" style="90" customWidth="1"/>
    <col min="13848" max="13848" width="1.625" style="90" customWidth="1"/>
    <col min="13849" max="14080" width="8.625" style="90"/>
    <col min="14081" max="14081" width="20" style="90" customWidth="1"/>
    <col min="14082" max="14082" width="9.75" style="90" customWidth="1"/>
    <col min="14083" max="14083" width="2" style="90" customWidth="1"/>
    <col min="14084" max="14084" width="8.625" style="90" customWidth="1"/>
    <col min="14085" max="14085" width="2.125" style="90" customWidth="1"/>
    <col min="14086" max="14086" width="8.75" style="90" customWidth="1"/>
    <col min="14087" max="14087" width="2" style="90" customWidth="1"/>
    <col min="14088" max="14088" width="8.625" style="90" customWidth="1"/>
    <col min="14089" max="14089" width="2.25" style="90" customWidth="1"/>
    <col min="14090" max="14090" width="7.25" style="90" customWidth="1"/>
    <col min="14091" max="14091" width="4" style="90" customWidth="1"/>
    <col min="14092" max="14092" width="8" style="90" customWidth="1"/>
    <col min="14093" max="14093" width="2.125" style="90" customWidth="1"/>
    <col min="14094" max="14094" width="9.375" style="90" customWidth="1"/>
    <col min="14095" max="14095" width="2" style="90" customWidth="1"/>
    <col min="14096" max="14096" width="9.375" style="90" customWidth="1"/>
    <col min="14097" max="14097" width="2" style="90" customWidth="1"/>
    <col min="14098" max="14098" width="9.625" style="90" customWidth="1"/>
    <col min="14099" max="14099" width="1.75" style="90" customWidth="1"/>
    <col min="14100" max="14100" width="8.625" style="90" customWidth="1"/>
    <col min="14101" max="14101" width="2.625" style="90" customWidth="1"/>
    <col min="14102" max="14102" width="9.625" style="90" customWidth="1"/>
    <col min="14103" max="14103" width="10.625" style="90" customWidth="1"/>
    <col min="14104" max="14104" width="1.625" style="90" customWidth="1"/>
    <col min="14105" max="14336" width="8.625" style="90"/>
    <col min="14337" max="14337" width="20" style="90" customWidth="1"/>
    <col min="14338" max="14338" width="9.75" style="90" customWidth="1"/>
    <col min="14339" max="14339" width="2" style="90" customWidth="1"/>
    <col min="14340" max="14340" width="8.625" style="90" customWidth="1"/>
    <col min="14341" max="14341" width="2.125" style="90" customWidth="1"/>
    <col min="14342" max="14342" width="8.75" style="90" customWidth="1"/>
    <col min="14343" max="14343" width="2" style="90" customWidth="1"/>
    <col min="14344" max="14344" width="8.625" style="90" customWidth="1"/>
    <col min="14345" max="14345" width="2.25" style="90" customWidth="1"/>
    <col min="14346" max="14346" width="7.25" style="90" customWidth="1"/>
    <col min="14347" max="14347" width="4" style="90" customWidth="1"/>
    <col min="14348" max="14348" width="8" style="90" customWidth="1"/>
    <col min="14349" max="14349" width="2.125" style="90" customWidth="1"/>
    <col min="14350" max="14350" width="9.375" style="90" customWidth="1"/>
    <col min="14351" max="14351" width="2" style="90" customWidth="1"/>
    <col min="14352" max="14352" width="9.375" style="90" customWidth="1"/>
    <col min="14353" max="14353" width="2" style="90" customWidth="1"/>
    <col min="14354" max="14354" width="9.625" style="90" customWidth="1"/>
    <col min="14355" max="14355" width="1.75" style="90" customWidth="1"/>
    <col min="14356" max="14356" width="8.625" style="90" customWidth="1"/>
    <col min="14357" max="14357" width="2.625" style="90" customWidth="1"/>
    <col min="14358" max="14358" width="9.625" style="90" customWidth="1"/>
    <col min="14359" max="14359" width="10.625" style="90" customWidth="1"/>
    <col min="14360" max="14360" width="1.625" style="90" customWidth="1"/>
    <col min="14361" max="14592" width="8.625" style="90"/>
    <col min="14593" max="14593" width="20" style="90" customWidth="1"/>
    <col min="14594" max="14594" width="9.75" style="90" customWidth="1"/>
    <col min="14595" max="14595" width="2" style="90" customWidth="1"/>
    <col min="14596" max="14596" width="8.625" style="90" customWidth="1"/>
    <col min="14597" max="14597" width="2.125" style="90" customWidth="1"/>
    <col min="14598" max="14598" width="8.75" style="90" customWidth="1"/>
    <col min="14599" max="14599" width="2" style="90" customWidth="1"/>
    <col min="14600" max="14600" width="8.625" style="90" customWidth="1"/>
    <col min="14601" max="14601" width="2.25" style="90" customWidth="1"/>
    <col min="14602" max="14602" width="7.25" style="90" customWidth="1"/>
    <col min="14603" max="14603" width="4" style="90" customWidth="1"/>
    <col min="14604" max="14604" width="8" style="90" customWidth="1"/>
    <col min="14605" max="14605" width="2.125" style="90" customWidth="1"/>
    <col min="14606" max="14606" width="9.375" style="90" customWidth="1"/>
    <col min="14607" max="14607" width="2" style="90" customWidth="1"/>
    <col min="14608" max="14608" width="9.375" style="90" customWidth="1"/>
    <col min="14609" max="14609" width="2" style="90" customWidth="1"/>
    <col min="14610" max="14610" width="9.625" style="90" customWidth="1"/>
    <col min="14611" max="14611" width="1.75" style="90" customWidth="1"/>
    <col min="14612" max="14612" width="8.625" style="90" customWidth="1"/>
    <col min="14613" max="14613" width="2.625" style="90" customWidth="1"/>
    <col min="14614" max="14614" width="9.625" style="90" customWidth="1"/>
    <col min="14615" max="14615" width="10.625" style="90" customWidth="1"/>
    <col min="14616" max="14616" width="1.625" style="90" customWidth="1"/>
    <col min="14617" max="14848" width="8.625" style="90"/>
    <col min="14849" max="14849" width="20" style="90" customWidth="1"/>
    <col min="14850" max="14850" width="9.75" style="90" customWidth="1"/>
    <col min="14851" max="14851" width="2" style="90" customWidth="1"/>
    <col min="14852" max="14852" width="8.625" style="90" customWidth="1"/>
    <col min="14853" max="14853" width="2.125" style="90" customWidth="1"/>
    <col min="14854" max="14854" width="8.75" style="90" customWidth="1"/>
    <col min="14855" max="14855" width="2" style="90" customWidth="1"/>
    <col min="14856" max="14856" width="8.625" style="90" customWidth="1"/>
    <col min="14857" max="14857" width="2.25" style="90" customWidth="1"/>
    <col min="14858" max="14858" width="7.25" style="90" customWidth="1"/>
    <col min="14859" max="14859" width="4" style="90" customWidth="1"/>
    <col min="14860" max="14860" width="8" style="90" customWidth="1"/>
    <col min="14861" max="14861" width="2.125" style="90" customWidth="1"/>
    <col min="14862" max="14862" width="9.375" style="90" customWidth="1"/>
    <col min="14863" max="14863" width="2" style="90" customWidth="1"/>
    <col min="14864" max="14864" width="9.375" style="90" customWidth="1"/>
    <col min="14865" max="14865" width="2" style="90" customWidth="1"/>
    <col min="14866" max="14866" width="9.625" style="90" customWidth="1"/>
    <col min="14867" max="14867" width="1.75" style="90" customWidth="1"/>
    <col min="14868" max="14868" width="8.625" style="90" customWidth="1"/>
    <col min="14869" max="14869" width="2.625" style="90" customWidth="1"/>
    <col min="14870" max="14870" width="9.625" style="90" customWidth="1"/>
    <col min="14871" max="14871" width="10.625" style="90" customWidth="1"/>
    <col min="14872" max="14872" width="1.625" style="90" customWidth="1"/>
    <col min="14873" max="15104" width="8.625" style="90"/>
    <col min="15105" max="15105" width="20" style="90" customWidth="1"/>
    <col min="15106" max="15106" width="9.75" style="90" customWidth="1"/>
    <col min="15107" max="15107" width="2" style="90" customWidth="1"/>
    <col min="15108" max="15108" width="8.625" style="90" customWidth="1"/>
    <col min="15109" max="15109" width="2.125" style="90" customWidth="1"/>
    <col min="15110" max="15110" width="8.75" style="90" customWidth="1"/>
    <col min="15111" max="15111" width="2" style="90" customWidth="1"/>
    <col min="15112" max="15112" width="8.625" style="90" customWidth="1"/>
    <col min="15113" max="15113" width="2.25" style="90" customWidth="1"/>
    <col min="15114" max="15114" width="7.25" style="90" customWidth="1"/>
    <col min="15115" max="15115" width="4" style="90" customWidth="1"/>
    <col min="15116" max="15116" width="8" style="90" customWidth="1"/>
    <col min="15117" max="15117" width="2.125" style="90" customWidth="1"/>
    <col min="15118" max="15118" width="9.375" style="90" customWidth="1"/>
    <col min="15119" max="15119" width="2" style="90" customWidth="1"/>
    <col min="15120" max="15120" width="9.375" style="90" customWidth="1"/>
    <col min="15121" max="15121" width="2" style="90" customWidth="1"/>
    <col min="15122" max="15122" width="9.625" style="90" customWidth="1"/>
    <col min="15123" max="15123" width="1.75" style="90" customWidth="1"/>
    <col min="15124" max="15124" width="8.625" style="90" customWidth="1"/>
    <col min="15125" max="15125" width="2.625" style="90" customWidth="1"/>
    <col min="15126" max="15126" width="9.625" style="90" customWidth="1"/>
    <col min="15127" max="15127" width="10.625" style="90" customWidth="1"/>
    <col min="15128" max="15128" width="1.625" style="90" customWidth="1"/>
    <col min="15129" max="15360" width="8.625" style="90"/>
    <col min="15361" max="15361" width="20" style="90" customWidth="1"/>
    <col min="15362" max="15362" width="9.75" style="90" customWidth="1"/>
    <col min="15363" max="15363" width="2" style="90" customWidth="1"/>
    <col min="15364" max="15364" width="8.625" style="90" customWidth="1"/>
    <col min="15365" max="15365" width="2.125" style="90" customWidth="1"/>
    <col min="15366" max="15366" width="8.75" style="90" customWidth="1"/>
    <col min="15367" max="15367" width="2" style="90" customWidth="1"/>
    <col min="15368" max="15368" width="8.625" style="90" customWidth="1"/>
    <col min="15369" max="15369" width="2.25" style="90" customWidth="1"/>
    <col min="15370" max="15370" width="7.25" style="90" customWidth="1"/>
    <col min="15371" max="15371" width="4" style="90" customWidth="1"/>
    <col min="15372" max="15372" width="8" style="90" customWidth="1"/>
    <col min="15373" max="15373" width="2.125" style="90" customWidth="1"/>
    <col min="15374" max="15374" width="9.375" style="90" customWidth="1"/>
    <col min="15375" max="15375" width="2" style="90" customWidth="1"/>
    <col min="15376" max="15376" width="9.375" style="90" customWidth="1"/>
    <col min="15377" max="15377" width="2" style="90" customWidth="1"/>
    <col min="15378" max="15378" width="9.625" style="90" customWidth="1"/>
    <col min="15379" max="15379" width="1.75" style="90" customWidth="1"/>
    <col min="15380" max="15380" width="8.625" style="90" customWidth="1"/>
    <col min="15381" max="15381" width="2.625" style="90" customWidth="1"/>
    <col min="15382" max="15382" width="9.625" style="90" customWidth="1"/>
    <col min="15383" max="15383" width="10.625" style="90" customWidth="1"/>
    <col min="15384" max="15384" width="1.625" style="90" customWidth="1"/>
    <col min="15385" max="15616" width="8.625" style="90"/>
    <col min="15617" max="15617" width="20" style="90" customWidth="1"/>
    <col min="15618" max="15618" width="9.75" style="90" customWidth="1"/>
    <col min="15619" max="15619" width="2" style="90" customWidth="1"/>
    <col min="15620" max="15620" width="8.625" style="90" customWidth="1"/>
    <col min="15621" max="15621" width="2.125" style="90" customWidth="1"/>
    <col min="15622" max="15622" width="8.75" style="90" customWidth="1"/>
    <col min="15623" max="15623" width="2" style="90" customWidth="1"/>
    <col min="15624" max="15624" width="8.625" style="90" customWidth="1"/>
    <col min="15625" max="15625" width="2.25" style="90" customWidth="1"/>
    <col min="15626" max="15626" width="7.25" style="90" customWidth="1"/>
    <col min="15627" max="15627" width="4" style="90" customWidth="1"/>
    <col min="15628" max="15628" width="8" style="90" customWidth="1"/>
    <col min="15629" max="15629" width="2.125" style="90" customWidth="1"/>
    <col min="15630" max="15630" width="9.375" style="90" customWidth="1"/>
    <col min="15631" max="15631" width="2" style="90" customWidth="1"/>
    <col min="15632" max="15632" width="9.375" style="90" customWidth="1"/>
    <col min="15633" max="15633" width="2" style="90" customWidth="1"/>
    <col min="15634" max="15634" width="9.625" style="90" customWidth="1"/>
    <col min="15635" max="15635" width="1.75" style="90" customWidth="1"/>
    <col min="15636" max="15636" width="8.625" style="90" customWidth="1"/>
    <col min="15637" max="15637" width="2.625" style="90" customWidth="1"/>
    <col min="15638" max="15638" width="9.625" style="90" customWidth="1"/>
    <col min="15639" max="15639" width="10.625" style="90" customWidth="1"/>
    <col min="15640" max="15640" width="1.625" style="90" customWidth="1"/>
    <col min="15641" max="15872" width="8.625" style="90"/>
    <col min="15873" max="15873" width="20" style="90" customWidth="1"/>
    <col min="15874" max="15874" width="9.75" style="90" customWidth="1"/>
    <col min="15875" max="15875" width="2" style="90" customWidth="1"/>
    <col min="15876" max="15876" width="8.625" style="90" customWidth="1"/>
    <col min="15877" max="15877" width="2.125" style="90" customWidth="1"/>
    <col min="15878" max="15878" width="8.75" style="90" customWidth="1"/>
    <col min="15879" max="15879" width="2" style="90" customWidth="1"/>
    <col min="15880" max="15880" width="8.625" style="90" customWidth="1"/>
    <col min="15881" max="15881" width="2.25" style="90" customWidth="1"/>
    <col min="15882" max="15882" width="7.25" style="90" customWidth="1"/>
    <col min="15883" max="15883" width="4" style="90" customWidth="1"/>
    <col min="15884" max="15884" width="8" style="90" customWidth="1"/>
    <col min="15885" max="15885" width="2.125" style="90" customWidth="1"/>
    <col min="15886" max="15886" width="9.375" style="90" customWidth="1"/>
    <col min="15887" max="15887" width="2" style="90" customWidth="1"/>
    <col min="15888" max="15888" width="9.375" style="90" customWidth="1"/>
    <col min="15889" max="15889" width="2" style="90" customWidth="1"/>
    <col min="15890" max="15890" width="9.625" style="90" customWidth="1"/>
    <col min="15891" max="15891" width="1.75" style="90" customWidth="1"/>
    <col min="15892" max="15892" width="8.625" style="90" customWidth="1"/>
    <col min="15893" max="15893" width="2.625" style="90" customWidth="1"/>
    <col min="15894" max="15894" width="9.625" style="90" customWidth="1"/>
    <col min="15895" max="15895" width="10.625" style="90" customWidth="1"/>
    <col min="15896" max="15896" width="1.625" style="90" customWidth="1"/>
    <col min="15897" max="16128" width="8.625" style="90"/>
    <col min="16129" max="16129" width="20" style="90" customWidth="1"/>
    <col min="16130" max="16130" width="9.75" style="90" customWidth="1"/>
    <col min="16131" max="16131" width="2" style="90" customWidth="1"/>
    <col min="16132" max="16132" width="8.625" style="90" customWidth="1"/>
    <col min="16133" max="16133" width="2.125" style="90" customWidth="1"/>
    <col min="16134" max="16134" width="8.75" style="90" customWidth="1"/>
    <col min="16135" max="16135" width="2" style="90" customWidth="1"/>
    <col min="16136" max="16136" width="8.625" style="90" customWidth="1"/>
    <col min="16137" max="16137" width="2.25" style="90" customWidth="1"/>
    <col min="16138" max="16138" width="7.25" style="90" customWidth="1"/>
    <col min="16139" max="16139" width="4" style="90" customWidth="1"/>
    <col min="16140" max="16140" width="8" style="90" customWidth="1"/>
    <col min="16141" max="16141" width="2.125" style="90" customWidth="1"/>
    <col min="16142" max="16142" width="9.375" style="90" customWidth="1"/>
    <col min="16143" max="16143" width="2" style="90" customWidth="1"/>
    <col min="16144" max="16144" width="9.375" style="90" customWidth="1"/>
    <col min="16145" max="16145" width="2" style="90" customWidth="1"/>
    <col min="16146" max="16146" width="9.625" style="90" customWidth="1"/>
    <col min="16147" max="16147" width="1.75" style="90" customWidth="1"/>
    <col min="16148" max="16148" width="8.625" style="90" customWidth="1"/>
    <col min="16149" max="16149" width="2.625" style="90" customWidth="1"/>
    <col min="16150" max="16150" width="9.625" style="90" customWidth="1"/>
    <col min="16151" max="16151" width="10.625" style="90" customWidth="1"/>
    <col min="16152" max="16152" width="1.625" style="90" customWidth="1"/>
    <col min="16153" max="16384" width="8.625" style="90"/>
  </cols>
  <sheetData>
    <row r="1" spans="1:35" x14ac:dyDescent="0.2">
      <c r="A1" s="87" t="s">
        <v>85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35" x14ac:dyDescent="0.2">
      <c r="A2" s="92"/>
      <c r="B2" s="140"/>
      <c r="C2" s="140"/>
      <c r="D2" s="141" t="s">
        <v>86</v>
      </c>
      <c r="E2" s="141"/>
      <c r="F2" s="142"/>
      <c r="G2" s="140"/>
      <c r="H2" s="141"/>
      <c r="I2" s="92"/>
      <c r="J2" s="141"/>
      <c r="K2" s="140"/>
      <c r="L2" s="143"/>
      <c r="M2" s="95" t="s">
        <v>87</v>
      </c>
      <c r="N2" s="141"/>
      <c r="O2" s="140"/>
      <c r="P2" s="143"/>
      <c r="Q2" s="94"/>
      <c r="R2" s="128"/>
      <c r="AG2" s="98"/>
      <c r="AH2" s="98"/>
    </row>
    <row r="3" spans="1:35" x14ac:dyDescent="0.2">
      <c r="A3" s="92"/>
      <c r="B3" s="144"/>
      <c r="C3" s="145" t="s">
        <v>396</v>
      </c>
      <c r="D3" s="146"/>
      <c r="E3" s="147"/>
      <c r="F3" s="144"/>
      <c r="G3" s="145" t="s">
        <v>356</v>
      </c>
      <c r="H3" s="146"/>
      <c r="I3" s="92"/>
      <c r="J3" s="144"/>
      <c r="K3" s="553" t="str">
        <f>C3</f>
        <v>2019/20</v>
      </c>
      <c r="L3" s="146"/>
      <c r="M3" s="147"/>
      <c r="N3" s="144"/>
      <c r="O3" s="145" t="s">
        <v>356</v>
      </c>
      <c r="P3" s="146"/>
      <c r="Q3" s="147"/>
      <c r="R3" s="128"/>
      <c r="AG3" s="98"/>
      <c r="AH3" s="98"/>
    </row>
    <row r="4" spans="1:35" x14ac:dyDescent="0.2">
      <c r="A4" s="99" t="s">
        <v>65</v>
      </c>
      <c r="B4" s="102" t="s">
        <v>66</v>
      </c>
      <c r="C4" s="102"/>
      <c r="D4" s="148" t="s">
        <v>67</v>
      </c>
      <c r="E4" s="99"/>
      <c r="F4" s="102" t="s">
        <v>66</v>
      </c>
      <c r="G4" s="102"/>
      <c r="H4" s="148" t="s">
        <v>67</v>
      </c>
      <c r="I4" s="88"/>
      <c r="J4" s="102" t="s">
        <v>66</v>
      </c>
      <c r="K4" s="102"/>
      <c r="L4" s="148" t="s">
        <v>67</v>
      </c>
      <c r="M4" s="99"/>
      <c r="N4" s="102" t="s">
        <v>66</v>
      </c>
      <c r="O4" s="102"/>
      <c r="P4" s="148" t="s">
        <v>67</v>
      </c>
      <c r="Q4" s="99"/>
      <c r="R4" s="115"/>
      <c r="AH4" s="104"/>
    </row>
    <row r="5" spans="1:35" x14ac:dyDescent="0.2">
      <c r="A5" s="105"/>
      <c r="B5" s="106"/>
      <c r="C5" s="106"/>
      <c r="D5" s="108"/>
      <c r="E5" s="108"/>
      <c r="F5" s="106"/>
      <c r="G5" s="106"/>
      <c r="H5" s="108"/>
      <c r="I5" s="108"/>
      <c r="J5" s="106"/>
      <c r="K5" s="106"/>
      <c r="L5" s="108"/>
      <c r="M5" s="108"/>
      <c r="N5" s="106"/>
      <c r="O5" s="106"/>
      <c r="P5" s="108"/>
      <c r="Q5" s="108"/>
      <c r="R5" s="108"/>
      <c r="AH5" s="104"/>
    </row>
    <row r="6" spans="1:35" x14ac:dyDescent="0.2">
      <c r="A6" s="110"/>
      <c r="D6" s="116"/>
      <c r="H6" s="116"/>
      <c r="L6" s="149"/>
      <c r="P6" s="149"/>
      <c r="AG6" s="104"/>
      <c r="AH6" s="104"/>
      <c r="AI6" s="98"/>
    </row>
    <row r="7" spans="1:35" x14ac:dyDescent="0.2">
      <c r="A7" s="93" t="s">
        <v>68</v>
      </c>
      <c r="B7" s="150">
        <v>10.7</v>
      </c>
      <c r="C7" s="150"/>
      <c r="D7" s="152">
        <v>7890</v>
      </c>
      <c r="E7" s="153"/>
      <c r="F7" s="150">
        <v>11.9</v>
      </c>
      <c r="G7" s="150"/>
      <c r="H7" s="562">
        <v>2993</v>
      </c>
      <c r="I7" s="114"/>
      <c r="J7" s="150">
        <v>18.3</v>
      </c>
      <c r="K7" s="150"/>
      <c r="L7" s="152">
        <v>1763</v>
      </c>
      <c r="M7" s="114"/>
      <c r="N7" s="150">
        <v>19.5</v>
      </c>
      <c r="O7" s="150"/>
      <c r="P7" s="562">
        <v>1428</v>
      </c>
      <c r="Q7" s="114"/>
      <c r="R7" s="128"/>
    </row>
    <row r="8" spans="1:35" x14ac:dyDescent="0.2">
      <c r="A8" s="93" t="s">
        <v>69</v>
      </c>
      <c r="B8" s="150">
        <v>11.2</v>
      </c>
      <c r="C8" s="150"/>
      <c r="D8" s="152">
        <v>8027</v>
      </c>
      <c r="E8" s="153"/>
      <c r="F8" s="150">
        <v>11.3</v>
      </c>
      <c r="G8" s="150"/>
      <c r="H8" s="562">
        <v>6769</v>
      </c>
      <c r="J8" s="150">
        <v>17.399999999999999</v>
      </c>
      <c r="K8" s="150"/>
      <c r="L8" s="152">
        <v>1540</v>
      </c>
      <c r="N8" s="150">
        <v>17.8</v>
      </c>
      <c r="O8" s="150"/>
      <c r="P8" s="562">
        <v>1404</v>
      </c>
      <c r="R8" s="128"/>
      <c r="AG8" s="115"/>
      <c r="AH8" s="114"/>
      <c r="AI8" s="115"/>
    </row>
    <row r="9" spans="1:35" x14ac:dyDescent="0.2">
      <c r="A9" s="93" t="s">
        <v>70</v>
      </c>
      <c r="B9" s="150"/>
      <c r="C9" s="150"/>
      <c r="D9" s="152"/>
      <c r="E9" s="153"/>
      <c r="F9" s="150">
        <v>10.9</v>
      </c>
      <c r="G9" s="150"/>
      <c r="H9" s="562">
        <v>11530</v>
      </c>
      <c r="I9" s="116"/>
      <c r="J9" s="150"/>
      <c r="K9" s="150"/>
      <c r="L9" s="152"/>
      <c r="N9" s="150">
        <v>17.399999999999999</v>
      </c>
      <c r="O9" s="150"/>
      <c r="P9" s="562">
        <v>2995</v>
      </c>
      <c r="R9" s="115"/>
      <c r="AG9" s="115"/>
      <c r="AH9" s="114"/>
      <c r="AI9" s="115"/>
    </row>
    <row r="10" spans="1:35" x14ac:dyDescent="0.2">
      <c r="A10" s="93" t="s">
        <v>71</v>
      </c>
      <c r="B10" s="150"/>
      <c r="C10" s="150"/>
      <c r="D10" s="152"/>
      <c r="E10" s="153"/>
      <c r="F10" s="150">
        <v>10.9</v>
      </c>
      <c r="G10" s="150"/>
      <c r="H10" s="562">
        <v>9491</v>
      </c>
      <c r="J10" s="150"/>
      <c r="K10" s="150"/>
      <c r="L10" s="152"/>
      <c r="N10" s="150">
        <v>17</v>
      </c>
      <c r="O10" s="150"/>
      <c r="P10" s="562">
        <v>3780</v>
      </c>
      <c r="R10" s="115"/>
      <c r="AG10" s="115"/>
      <c r="AH10" s="114"/>
      <c r="AI10" s="115"/>
    </row>
    <row r="11" spans="1:35" x14ac:dyDescent="0.2">
      <c r="A11" s="93" t="s">
        <v>72</v>
      </c>
      <c r="B11" s="150"/>
      <c r="C11" s="150"/>
      <c r="D11" s="152"/>
      <c r="E11" s="153"/>
      <c r="F11" s="150">
        <v>10.7</v>
      </c>
      <c r="G11" s="150"/>
      <c r="H11" s="562">
        <v>12595</v>
      </c>
      <c r="J11" s="150"/>
      <c r="K11" s="150"/>
      <c r="L11" s="152"/>
      <c r="N11" s="150">
        <v>17.2</v>
      </c>
      <c r="O11" s="150"/>
      <c r="P11" s="562">
        <v>4393</v>
      </c>
      <c r="R11" s="115"/>
      <c r="AG11" s="115"/>
      <c r="AH11" s="114"/>
      <c r="AI11" s="115"/>
    </row>
    <row r="12" spans="1:35" x14ac:dyDescent="0.2">
      <c r="A12" s="93" t="s">
        <v>73</v>
      </c>
      <c r="B12" s="112"/>
      <c r="C12" s="151"/>
      <c r="D12" s="113"/>
      <c r="E12" s="153"/>
      <c r="F12" s="112">
        <v>10.9</v>
      </c>
      <c r="G12" s="151"/>
      <c r="H12" s="563">
        <v>14000</v>
      </c>
      <c r="J12" s="112"/>
      <c r="K12" s="151"/>
      <c r="L12" s="113"/>
      <c r="M12" s="118"/>
      <c r="N12" s="112">
        <v>18.3</v>
      </c>
      <c r="O12" s="565"/>
      <c r="P12" s="563">
        <v>6152</v>
      </c>
      <c r="Q12" s="118"/>
      <c r="R12" s="115"/>
      <c r="AG12" s="115"/>
      <c r="AH12" s="114"/>
      <c r="AI12" s="115"/>
    </row>
    <row r="13" spans="1:35" x14ac:dyDescent="0.2">
      <c r="A13" s="93" t="s">
        <v>74</v>
      </c>
      <c r="B13" s="112"/>
      <c r="C13" s="151"/>
      <c r="D13" s="113"/>
      <c r="E13" s="122"/>
      <c r="F13" s="112">
        <v>10.8</v>
      </c>
      <c r="G13" s="151"/>
      <c r="H13" s="563">
        <v>9870</v>
      </c>
      <c r="J13" s="112"/>
      <c r="K13" s="151"/>
      <c r="L13" s="113"/>
      <c r="M13" s="118"/>
      <c r="N13" s="112">
        <v>17.8</v>
      </c>
      <c r="O13" s="565"/>
      <c r="P13" s="563">
        <v>2542</v>
      </c>
      <c r="Q13" s="118"/>
      <c r="R13" s="115"/>
      <c r="AG13" s="115"/>
      <c r="AH13" s="114"/>
      <c r="AI13" s="115"/>
    </row>
    <row r="14" spans="1:35" x14ac:dyDescent="0.2">
      <c r="A14" s="93" t="s">
        <v>75</v>
      </c>
      <c r="B14" s="112"/>
      <c r="C14" s="151"/>
      <c r="D14" s="113"/>
      <c r="E14" s="153"/>
      <c r="F14" s="112">
        <v>10.6</v>
      </c>
      <c r="G14" s="151"/>
      <c r="H14" s="563">
        <v>13225</v>
      </c>
      <c r="J14" s="112"/>
      <c r="K14" s="151"/>
      <c r="L14" s="113"/>
      <c r="N14" s="112">
        <v>17.100000000000001</v>
      </c>
      <c r="O14" s="565"/>
      <c r="P14" s="563">
        <v>2749</v>
      </c>
      <c r="R14" s="115"/>
      <c r="AG14" s="115"/>
      <c r="AH14" s="114"/>
      <c r="AI14" s="115"/>
    </row>
    <row r="15" spans="1:35" x14ac:dyDescent="0.2">
      <c r="A15" s="93" t="s">
        <v>76</v>
      </c>
      <c r="B15" s="112"/>
      <c r="C15" s="151"/>
      <c r="D15" s="113"/>
      <c r="E15" s="153"/>
      <c r="F15" s="112">
        <v>10.5</v>
      </c>
      <c r="G15" s="151"/>
      <c r="H15" s="563">
        <v>12203</v>
      </c>
      <c r="J15" s="112"/>
      <c r="K15" s="151"/>
      <c r="L15" s="113"/>
      <c r="M15" s="118"/>
      <c r="N15" s="112">
        <v>16.7</v>
      </c>
      <c r="O15" s="565"/>
      <c r="P15" s="563">
        <v>3113</v>
      </c>
      <c r="Q15" s="118"/>
      <c r="R15" s="115"/>
      <c r="AG15" s="115"/>
      <c r="AH15" s="114"/>
      <c r="AI15" s="115"/>
    </row>
    <row r="16" spans="1:35" x14ac:dyDescent="0.2">
      <c r="A16" s="93" t="s">
        <v>88</v>
      </c>
      <c r="B16" s="112"/>
      <c r="C16" s="151"/>
      <c r="D16" s="113"/>
      <c r="E16" s="153"/>
      <c r="F16" s="112">
        <v>10.4</v>
      </c>
      <c r="G16" s="151"/>
      <c r="H16" s="563">
        <v>11854</v>
      </c>
      <c r="J16" s="112"/>
      <c r="K16" s="151"/>
      <c r="L16" s="113"/>
      <c r="N16" s="112">
        <v>17.3</v>
      </c>
      <c r="O16" s="565"/>
      <c r="P16" s="563">
        <v>1703</v>
      </c>
      <c r="R16" s="115"/>
      <c r="AG16" s="115"/>
      <c r="AH16" s="114"/>
      <c r="AI16" s="115"/>
    </row>
    <row r="17" spans="1:38" x14ac:dyDescent="0.2">
      <c r="A17" s="93" t="s">
        <v>78</v>
      </c>
      <c r="B17" s="112"/>
      <c r="C17" s="151"/>
      <c r="D17" s="113"/>
      <c r="E17" s="153"/>
      <c r="F17" s="112">
        <v>10.7</v>
      </c>
      <c r="G17" s="151"/>
      <c r="H17" s="563">
        <v>10105</v>
      </c>
      <c r="J17" s="112"/>
      <c r="K17" s="151"/>
      <c r="L17" s="113"/>
      <c r="M17" s="118"/>
      <c r="N17" s="112">
        <v>17.3</v>
      </c>
      <c r="O17" s="565"/>
      <c r="P17" s="563">
        <v>2126</v>
      </c>
      <c r="Q17" s="118"/>
      <c r="R17" s="115"/>
      <c r="AG17" s="115"/>
      <c r="AH17" s="114"/>
      <c r="AI17" s="115"/>
    </row>
    <row r="18" spans="1:38" x14ac:dyDescent="0.2">
      <c r="A18" s="93" t="s">
        <v>89</v>
      </c>
      <c r="B18" s="112"/>
      <c r="C18" s="151"/>
      <c r="D18" s="155"/>
      <c r="E18" s="153"/>
      <c r="F18" s="112">
        <v>10.6</v>
      </c>
      <c r="G18" s="151"/>
      <c r="H18" s="564">
        <v>8814</v>
      </c>
      <c r="J18" s="112"/>
      <c r="K18" s="151"/>
      <c r="L18" s="155"/>
      <c r="M18" s="118"/>
      <c r="N18" s="112">
        <v>18.5</v>
      </c>
      <c r="O18" s="565"/>
      <c r="P18" s="564">
        <v>2824</v>
      </c>
      <c r="Q18" s="118"/>
      <c r="R18" s="115"/>
      <c r="AG18" s="115"/>
      <c r="AH18" s="114"/>
      <c r="AI18" s="115"/>
    </row>
    <row r="19" spans="1:38" s="156" customFormat="1" x14ac:dyDescent="0.2">
      <c r="A19" s="88"/>
      <c r="C19" s="157"/>
      <c r="D19" s="157"/>
      <c r="E19" s="157"/>
      <c r="G19" s="157"/>
      <c r="H19" s="157"/>
      <c r="I19" s="157"/>
      <c r="K19" s="157"/>
      <c r="L19" s="157"/>
      <c r="M19" s="157"/>
      <c r="O19" s="157"/>
      <c r="P19" s="157"/>
      <c r="Q19" s="157"/>
      <c r="R19" s="157"/>
      <c r="AG19" s="158"/>
      <c r="AH19" s="159"/>
      <c r="AI19" s="158"/>
    </row>
    <row r="20" spans="1:38" s="108" customFormat="1" ht="12.6" customHeight="1" x14ac:dyDescent="0.2">
      <c r="A20" s="105" t="s">
        <v>377</v>
      </c>
      <c r="B20" s="160">
        <f>(B7*D7/D23)+(B8*D8/D23)+(B9*D9/D23)+(B10*D10/D23)+(B11*D11/D23)+(B12*D12/D23)+( B13*D13/D23)+(B14*D14/D23)+(B15*D15/D23)+(B16*D16/D23)+(B17*D17/D23)+(B18*D18/D23)</f>
        <v>10.952151787397122</v>
      </c>
      <c r="F20" s="160">
        <f>(F7*H7/H23)+(F8*H8/H23)+(F9*H9/H23)+(F10*H10/H23)+(F11*H11/H23)+(F12*H12/H23)+( F13*H13/H23)+(F14*H14/H23)+(F15*H15/H23)+(F16*H16/H23)+(F17*H17/H23)+(F18*H18/H23)</f>
        <v>10.76029615468736</v>
      </c>
      <c r="J20" s="160">
        <f>(J7*L7/L23)+(J8*L8/L23)+(J9*L9/L23)+(J10*L10/L23)+(J11*L11/L23)+(J12*L12/L23)+( J13*L13/L23)+(J14*L14/L23)+(J15*L15/L23)+(J16*L16/L23)+(J17*L17/L23)+(J18*L18/L23)</f>
        <v>17.880381471389647</v>
      </c>
      <c r="K20" s="161"/>
      <c r="N20" s="160"/>
      <c r="O20" s="161"/>
      <c r="R20" s="162"/>
      <c r="AG20" s="163"/>
      <c r="AH20" s="106"/>
    </row>
    <row r="21" spans="1:38" s="166" customFormat="1" x14ac:dyDescent="0.2">
      <c r="A21" s="105" t="s">
        <v>90</v>
      </c>
      <c r="B21" s="458">
        <v>11.8</v>
      </c>
      <c r="C21" s="165"/>
      <c r="F21" s="458">
        <v>10.8</v>
      </c>
      <c r="G21" s="165"/>
      <c r="J21" s="164">
        <v>16.5</v>
      </c>
      <c r="K21" s="167"/>
      <c r="N21" s="164">
        <v>17.600000000000001</v>
      </c>
      <c r="O21" s="167"/>
      <c r="R21" s="168"/>
      <c r="AG21" s="169"/>
      <c r="AH21" s="170"/>
    </row>
    <row r="22" spans="1:38" x14ac:dyDescent="0.2">
      <c r="A22" s="92" t="s">
        <v>81</v>
      </c>
      <c r="B22" s="118"/>
      <c r="C22" s="118"/>
      <c r="D22" s="155">
        <f>AVERAGE(D7:D18)</f>
        <v>7958.5</v>
      </c>
      <c r="E22" s="115"/>
      <c r="F22" s="118"/>
      <c r="G22" s="118"/>
      <c r="H22" s="155">
        <f>AVERAGE(H7:H18)</f>
        <v>10287.416666666666</v>
      </c>
      <c r="J22" s="118"/>
      <c r="K22" s="118"/>
      <c r="L22" s="155">
        <f>AVERAGE(L7:L18)</f>
        <v>1651.5</v>
      </c>
      <c r="N22" s="118"/>
      <c r="O22" s="118"/>
      <c r="P22" s="155">
        <f>AVERAGE(P7:P18)</f>
        <v>2934.0833333333335</v>
      </c>
      <c r="R22" s="115"/>
      <c r="AG22" s="115"/>
      <c r="AH22" s="114"/>
      <c r="AI22" s="115"/>
    </row>
    <row r="23" spans="1:38" x14ac:dyDescent="0.2">
      <c r="A23" s="99" t="s">
        <v>82</v>
      </c>
      <c r="B23" s="129"/>
      <c r="C23" s="129"/>
      <c r="D23" s="171">
        <f>SUM(D7:D18)</f>
        <v>15917</v>
      </c>
      <c r="E23" s="158"/>
      <c r="F23" s="129"/>
      <c r="G23" s="129"/>
      <c r="H23" s="171">
        <f>SUM(H7:H18)</f>
        <v>123449</v>
      </c>
      <c r="I23" s="131"/>
      <c r="J23" s="129"/>
      <c r="K23" s="129"/>
      <c r="L23" s="171">
        <f>SUM(L7:L18)</f>
        <v>3303</v>
      </c>
      <c r="M23" s="131"/>
      <c r="N23" s="129"/>
      <c r="O23" s="129"/>
      <c r="P23" s="171">
        <f>SUM(P7:P18)</f>
        <v>35209</v>
      </c>
      <c r="Q23" s="131"/>
      <c r="R23" s="115"/>
      <c r="AG23" s="115"/>
      <c r="AH23" s="104"/>
      <c r="AI23" s="115"/>
    </row>
    <row r="24" spans="1:38" x14ac:dyDescent="0.2">
      <c r="A24" s="133" t="s">
        <v>352</v>
      </c>
      <c r="AK24" s="132"/>
      <c r="AL24" s="104"/>
    </row>
    <row r="25" spans="1:38" x14ac:dyDescent="0.2">
      <c r="A25" s="172" t="s">
        <v>91</v>
      </c>
      <c r="B25" s="173"/>
      <c r="C25" s="173"/>
      <c r="D25" s="174"/>
      <c r="E25" s="174"/>
      <c r="F25" s="174"/>
      <c r="G25" s="174"/>
      <c r="AK25" s="132"/>
      <c r="AL25" s="104"/>
    </row>
    <row r="26" spans="1:38" x14ac:dyDescent="0.2">
      <c r="A26" s="90" t="s">
        <v>57</v>
      </c>
      <c r="B26" s="173"/>
      <c r="C26" s="173"/>
      <c r="D26" s="174"/>
      <c r="E26" s="174"/>
      <c r="F26" s="174"/>
      <c r="G26" s="174"/>
      <c r="AK26" s="132"/>
      <c r="AL26" s="104"/>
    </row>
    <row r="27" spans="1:38" ht="14.25" customHeight="1" x14ac:dyDescent="0.2">
      <c r="A27" s="133" t="s">
        <v>58</v>
      </c>
      <c r="B27" s="173"/>
      <c r="C27" s="173"/>
      <c r="D27" s="174"/>
      <c r="E27" s="174"/>
      <c r="F27" s="174"/>
      <c r="G27" s="174"/>
    </row>
    <row r="28" spans="1:38" ht="12.75" customHeight="1" x14ac:dyDescent="0.2">
      <c r="A28" s="175" t="s">
        <v>92</v>
      </c>
      <c r="B28" s="135"/>
      <c r="F28" s="135"/>
      <c r="J28" s="135"/>
      <c r="N28" s="135"/>
      <c r="R28" s="135"/>
    </row>
    <row r="29" spans="1:38" x14ac:dyDescent="0.2">
      <c r="A29" s="134" t="s">
        <v>418</v>
      </c>
      <c r="B29" s="136"/>
      <c r="C29" s="103"/>
      <c r="D29" s="103"/>
      <c r="E29" s="103"/>
      <c r="F29" s="136"/>
      <c r="G29" s="103"/>
      <c r="H29" s="103"/>
      <c r="I29" s="103"/>
      <c r="K29" s="103"/>
      <c r="L29" s="103"/>
      <c r="M29" s="103"/>
      <c r="O29" s="103"/>
      <c r="P29" s="103"/>
      <c r="Q29" s="103"/>
      <c r="R29" s="136"/>
      <c r="S29" s="103"/>
      <c r="T29" s="103"/>
    </row>
    <row r="30" spans="1:38" x14ac:dyDescent="0.2">
      <c r="B30" s="90" t="s">
        <v>84</v>
      </c>
      <c r="F30" s="90" t="s">
        <v>84</v>
      </c>
      <c r="R30" s="90" t="s">
        <v>84</v>
      </c>
    </row>
    <row r="32" spans="1:38" x14ac:dyDescent="0.2">
      <c r="A32" s="104"/>
      <c r="AK32" s="132"/>
      <c r="AL32" s="104"/>
    </row>
  </sheetData>
  <printOptions horizontalCentered="1"/>
  <pageMargins left="0.5" right="0.5" top="0.75" bottom="0.75" header="0.5" footer="0.5"/>
  <pageSetup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BD31"/>
  <sheetViews>
    <sheetView showGridLines="0" zoomScale="120" zoomScaleNormal="120" workbookViewId="0"/>
  </sheetViews>
  <sheetFormatPr defaultColWidth="7.625" defaultRowHeight="12" x14ac:dyDescent="0.2"/>
  <cols>
    <col min="1" max="1" width="19.25" style="90" customWidth="1"/>
    <col min="2" max="2" width="13.25" style="90" customWidth="1"/>
    <col min="3" max="3" width="4.125" style="90" customWidth="1"/>
    <col min="4" max="4" width="7.75" style="90" customWidth="1"/>
    <col min="5" max="5" width="4.375" style="90" customWidth="1"/>
    <col min="6" max="6" width="10.125" style="90" customWidth="1"/>
    <col min="7" max="7" width="12" style="90" customWidth="1"/>
    <col min="8" max="8" width="2.375" style="90" customWidth="1"/>
    <col min="9" max="9" width="9.125" style="90" customWidth="1"/>
    <col min="10" max="10" width="9.625" style="108" customWidth="1"/>
    <col min="11" max="11" width="3.625" style="108" customWidth="1"/>
    <col min="12" max="12" width="10.625" style="108" customWidth="1"/>
    <col min="13" max="13" width="9.125" style="90" customWidth="1"/>
    <col min="14" max="14" width="4" style="90" customWidth="1"/>
    <col min="15" max="15" width="9.875" style="90" customWidth="1"/>
    <col min="16" max="16" width="9.375" style="90" customWidth="1"/>
    <col min="17" max="17" width="7.625" style="108" customWidth="1"/>
    <col min="18" max="19" width="7.375" style="108" customWidth="1"/>
    <col min="20" max="20" width="8.375" style="108" customWidth="1"/>
    <col min="21" max="21" width="2.625" style="108" customWidth="1"/>
    <col min="22" max="34" width="7.625" style="108" customWidth="1"/>
    <col min="35" max="35" width="3.625" style="108" customWidth="1"/>
    <col min="36" max="38" width="7.625" style="108" customWidth="1"/>
    <col min="39" max="39" width="1.625" style="108" customWidth="1"/>
    <col min="40" max="56" width="7.625" style="108" customWidth="1"/>
    <col min="57" max="256" width="7.625" style="90"/>
    <col min="257" max="257" width="19.25" style="90" customWidth="1"/>
    <col min="258" max="258" width="13.25" style="90" customWidth="1"/>
    <col min="259" max="259" width="4.125" style="90" customWidth="1"/>
    <col min="260" max="260" width="7.75" style="90" customWidth="1"/>
    <col min="261" max="261" width="4.375" style="90" customWidth="1"/>
    <col min="262" max="262" width="10.125" style="90" customWidth="1"/>
    <col min="263" max="263" width="12" style="90" customWidth="1"/>
    <col min="264" max="264" width="2.375" style="90" customWidth="1"/>
    <col min="265" max="265" width="9.125" style="90" customWidth="1"/>
    <col min="266" max="266" width="9.625" style="90" customWidth="1"/>
    <col min="267" max="267" width="3.625" style="90" customWidth="1"/>
    <col min="268" max="268" width="10.625" style="90" customWidth="1"/>
    <col min="269" max="269" width="9.125" style="90" customWidth="1"/>
    <col min="270" max="270" width="4" style="90" customWidth="1"/>
    <col min="271" max="271" width="9.875" style="90" customWidth="1"/>
    <col min="272" max="272" width="9.375" style="90" customWidth="1"/>
    <col min="273" max="273" width="7.625" style="90" customWidth="1"/>
    <col min="274" max="275" width="7.375" style="90" customWidth="1"/>
    <col min="276" max="276" width="8.375" style="90" customWidth="1"/>
    <col min="277" max="277" width="2.625" style="90" customWidth="1"/>
    <col min="278" max="290" width="7.625" style="90" customWidth="1"/>
    <col min="291" max="291" width="3.625" style="90" customWidth="1"/>
    <col min="292" max="294" width="7.625" style="90" customWidth="1"/>
    <col min="295" max="295" width="1.625" style="90" customWidth="1"/>
    <col min="296" max="312" width="7.625" style="90" customWidth="1"/>
    <col min="313" max="512" width="7.625" style="90"/>
    <col min="513" max="513" width="19.25" style="90" customWidth="1"/>
    <col min="514" max="514" width="13.25" style="90" customWidth="1"/>
    <col min="515" max="515" width="4.125" style="90" customWidth="1"/>
    <col min="516" max="516" width="7.75" style="90" customWidth="1"/>
    <col min="517" max="517" width="4.375" style="90" customWidth="1"/>
    <col min="518" max="518" width="10.125" style="90" customWidth="1"/>
    <col min="519" max="519" width="12" style="90" customWidth="1"/>
    <col min="520" max="520" width="2.375" style="90" customWidth="1"/>
    <col min="521" max="521" width="9.125" style="90" customWidth="1"/>
    <col min="522" max="522" width="9.625" style="90" customWidth="1"/>
    <col min="523" max="523" width="3.625" style="90" customWidth="1"/>
    <col min="524" max="524" width="10.625" style="90" customWidth="1"/>
    <col min="525" max="525" width="9.125" style="90" customWidth="1"/>
    <col min="526" max="526" width="4" style="90" customWidth="1"/>
    <col min="527" max="527" width="9.875" style="90" customWidth="1"/>
    <col min="528" max="528" width="9.375" style="90" customWidth="1"/>
    <col min="529" max="529" width="7.625" style="90" customWidth="1"/>
    <col min="530" max="531" width="7.375" style="90" customWidth="1"/>
    <col min="532" max="532" width="8.375" style="90" customWidth="1"/>
    <col min="533" max="533" width="2.625" style="90" customWidth="1"/>
    <col min="534" max="546" width="7.625" style="90" customWidth="1"/>
    <col min="547" max="547" width="3.625" style="90" customWidth="1"/>
    <col min="548" max="550" width="7.625" style="90" customWidth="1"/>
    <col min="551" max="551" width="1.625" style="90" customWidth="1"/>
    <col min="552" max="568" width="7.625" style="90" customWidth="1"/>
    <col min="569" max="768" width="7.625" style="90"/>
    <col min="769" max="769" width="19.25" style="90" customWidth="1"/>
    <col min="770" max="770" width="13.25" style="90" customWidth="1"/>
    <col min="771" max="771" width="4.125" style="90" customWidth="1"/>
    <col min="772" max="772" width="7.75" style="90" customWidth="1"/>
    <col min="773" max="773" width="4.375" style="90" customWidth="1"/>
    <col min="774" max="774" width="10.125" style="90" customWidth="1"/>
    <col min="775" max="775" width="12" style="90" customWidth="1"/>
    <col min="776" max="776" width="2.375" style="90" customWidth="1"/>
    <col min="777" max="777" width="9.125" style="90" customWidth="1"/>
    <col min="778" max="778" width="9.625" style="90" customWidth="1"/>
    <col min="779" max="779" width="3.625" style="90" customWidth="1"/>
    <col min="780" max="780" width="10.625" style="90" customWidth="1"/>
    <col min="781" max="781" width="9.125" style="90" customWidth="1"/>
    <col min="782" max="782" width="4" style="90" customWidth="1"/>
    <col min="783" max="783" width="9.875" style="90" customWidth="1"/>
    <col min="784" max="784" width="9.375" style="90" customWidth="1"/>
    <col min="785" max="785" width="7.625" style="90" customWidth="1"/>
    <col min="786" max="787" width="7.375" style="90" customWidth="1"/>
    <col min="788" max="788" width="8.375" style="90" customWidth="1"/>
    <col min="789" max="789" width="2.625" style="90" customWidth="1"/>
    <col min="790" max="802" width="7.625" style="90" customWidth="1"/>
    <col min="803" max="803" width="3.625" style="90" customWidth="1"/>
    <col min="804" max="806" width="7.625" style="90" customWidth="1"/>
    <col min="807" max="807" width="1.625" style="90" customWidth="1"/>
    <col min="808" max="824" width="7.625" style="90" customWidth="1"/>
    <col min="825" max="1024" width="7.625" style="90"/>
    <col min="1025" max="1025" width="19.25" style="90" customWidth="1"/>
    <col min="1026" max="1026" width="13.25" style="90" customWidth="1"/>
    <col min="1027" max="1027" width="4.125" style="90" customWidth="1"/>
    <col min="1028" max="1028" width="7.75" style="90" customWidth="1"/>
    <col min="1029" max="1029" width="4.375" style="90" customWidth="1"/>
    <col min="1030" max="1030" width="10.125" style="90" customWidth="1"/>
    <col min="1031" max="1031" width="12" style="90" customWidth="1"/>
    <col min="1032" max="1032" width="2.375" style="90" customWidth="1"/>
    <col min="1033" max="1033" width="9.125" style="90" customWidth="1"/>
    <col min="1034" max="1034" width="9.625" style="90" customWidth="1"/>
    <col min="1035" max="1035" width="3.625" style="90" customWidth="1"/>
    <col min="1036" max="1036" width="10.625" style="90" customWidth="1"/>
    <col min="1037" max="1037" width="9.125" style="90" customWidth="1"/>
    <col min="1038" max="1038" width="4" style="90" customWidth="1"/>
    <col min="1039" max="1039" width="9.875" style="90" customWidth="1"/>
    <col min="1040" max="1040" width="9.375" style="90" customWidth="1"/>
    <col min="1041" max="1041" width="7.625" style="90" customWidth="1"/>
    <col min="1042" max="1043" width="7.375" style="90" customWidth="1"/>
    <col min="1044" max="1044" width="8.375" style="90" customWidth="1"/>
    <col min="1045" max="1045" width="2.625" style="90" customWidth="1"/>
    <col min="1046" max="1058" width="7.625" style="90" customWidth="1"/>
    <col min="1059" max="1059" width="3.625" style="90" customWidth="1"/>
    <col min="1060" max="1062" width="7.625" style="90" customWidth="1"/>
    <col min="1063" max="1063" width="1.625" style="90" customWidth="1"/>
    <col min="1064" max="1080" width="7.625" style="90" customWidth="1"/>
    <col min="1081" max="1280" width="7.625" style="90"/>
    <col min="1281" max="1281" width="19.25" style="90" customWidth="1"/>
    <col min="1282" max="1282" width="13.25" style="90" customWidth="1"/>
    <col min="1283" max="1283" width="4.125" style="90" customWidth="1"/>
    <col min="1284" max="1284" width="7.75" style="90" customWidth="1"/>
    <col min="1285" max="1285" width="4.375" style="90" customWidth="1"/>
    <col min="1286" max="1286" width="10.125" style="90" customWidth="1"/>
    <col min="1287" max="1287" width="12" style="90" customWidth="1"/>
    <col min="1288" max="1288" width="2.375" style="90" customWidth="1"/>
    <col min="1289" max="1289" width="9.125" style="90" customWidth="1"/>
    <col min="1290" max="1290" width="9.625" style="90" customWidth="1"/>
    <col min="1291" max="1291" width="3.625" style="90" customWidth="1"/>
    <col min="1292" max="1292" width="10.625" style="90" customWidth="1"/>
    <col min="1293" max="1293" width="9.125" style="90" customWidth="1"/>
    <col min="1294" max="1294" width="4" style="90" customWidth="1"/>
    <col min="1295" max="1295" width="9.875" style="90" customWidth="1"/>
    <col min="1296" max="1296" width="9.375" style="90" customWidth="1"/>
    <col min="1297" max="1297" width="7.625" style="90" customWidth="1"/>
    <col min="1298" max="1299" width="7.375" style="90" customWidth="1"/>
    <col min="1300" max="1300" width="8.375" style="90" customWidth="1"/>
    <col min="1301" max="1301" width="2.625" style="90" customWidth="1"/>
    <col min="1302" max="1314" width="7.625" style="90" customWidth="1"/>
    <col min="1315" max="1315" width="3.625" style="90" customWidth="1"/>
    <col min="1316" max="1318" width="7.625" style="90" customWidth="1"/>
    <col min="1319" max="1319" width="1.625" style="90" customWidth="1"/>
    <col min="1320" max="1336" width="7.625" style="90" customWidth="1"/>
    <col min="1337" max="1536" width="7.625" style="90"/>
    <col min="1537" max="1537" width="19.25" style="90" customWidth="1"/>
    <col min="1538" max="1538" width="13.25" style="90" customWidth="1"/>
    <col min="1539" max="1539" width="4.125" style="90" customWidth="1"/>
    <col min="1540" max="1540" width="7.75" style="90" customWidth="1"/>
    <col min="1541" max="1541" width="4.375" style="90" customWidth="1"/>
    <col min="1542" max="1542" width="10.125" style="90" customWidth="1"/>
    <col min="1543" max="1543" width="12" style="90" customWidth="1"/>
    <col min="1544" max="1544" width="2.375" style="90" customWidth="1"/>
    <col min="1545" max="1545" width="9.125" style="90" customWidth="1"/>
    <col min="1546" max="1546" width="9.625" style="90" customWidth="1"/>
    <col min="1547" max="1547" width="3.625" style="90" customWidth="1"/>
    <col min="1548" max="1548" width="10.625" style="90" customWidth="1"/>
    <col min="1549" max="1549" width="9.125" style="90" customWidth="1"/>
    <col min="1550" max="1550" width="4" style="90" customWidth="1"/>
    <col min="1551" max="1551" width="9.875" style="90" customWidth="1"/>
    <col min="1552" max="1552" width="9.375" style="90" customWidth="1"/>
    <col min="1553" max="1553" width="7.625" style="90" customWidth="1"/>
    <col min="1554" max="1555" width="7.375" style="90" customWidth="1"/>
    <col min="1556" max="1556" width="8.375" style="90" customWidth="1"/>
    <col min="1557" max="1557" width="2.625" style="90" customWidth="1"/>
    <col min="1558" max="1570" width="7.625" style="90" customWidth="1"/>
    <col min="1571" max="1571" width="3.625" style="90" customWidth="1"/>
    <col min="1572" max="1574" width="7.625" style="90" customWidth="1"/>
    <col min="1575" max="1575" width="1.625" style="90" customWidth="1"/>
    <col min="1576" max="1592" width="7.625" style="90" customWidth="1"/>
    <col min="1593" max="1792" width="7.625" style="90"/>
    <col min="1793" max="1793" width="19.25" style="90" customWidth="1"/>
    <col min="1794" max="1794" width="13.25" style="90" customWidth="1"/>
    <col min="1795" max="1795" width="4.125" style="90" customWidth="1"/>
    <col min="1796" max="1796" width="7.75" style="90" customWidth="1"/>
    <col min="1797" max="1797" width="4.375" style="90" customWidth="1"/>
    <col min="1798" max="1798" width="10.125" style="90" customWidth="1"/>
    <col min="1799" max="1799" width="12" style="90" customWidth="1"/>
    <col min="1800" max="1800" width="2.375" style="90" customWidth="1"/>
    <col min="1801" max="1801" width="9.125" style="90" customWidth="1"/>
    <col min="1802" max="1802" width="9.625" style="90" customWidth="1"/>
    <col min="1803" max="1803" width="3.625" style="90" customWidth="1"/>
    <col min="1804" max="1804" width="10.625" style="90" customWidth="1"/>
    <col min="1805" max="1805" width="9.125" style="90" customWidth="1"/>
    <col min="1806" max="1806" width="4" style="90" customWidth="1"/>
    <col min="1807" max="1807" width="9.875" style="90" customWidth="1"/>
    <col min="1808" max="1808" width="9.375" style="90" customWidth="1"/>
    <col min="1809" max="1809" width="7.625" style="90" customWidth="1"/>
    <col min="1810" max="1811" width="7.375" style="90" customWidth="1"/>
    <col min="1812" max="1812" width="8.375" style="90" customWidth="1"/>
    <col min="1813" max="1813" width="2.625" style="90" customWidth="1"/>
    <col min="1814" max="1826" width="7.625" style="90" customWidth="1"/>
    <col min="1827" max="1827" width="3.625" style="90" customWidth="1"/>
    <col min="1828" max="1830" width="7.625" style="90" customWidth="1"/>
    <col min="1831" max="1831" width="1.625" style="90" customWidth="1"/>
    <col min="1832" max="1848" width="7.625" style="90" customWidth="1"/>
    <col min="1849" max="2048" width="7.625" style="90"/>
    <col min="2049" max="2049" width="19.25" style="90" customWidth="1"/>
    <col min="2050" max="2050" width="13.25" style="90" customWidth="1"/>
    <col min="2051" max="2051" width="4.125" style="90" customWidth="1"/>
    <col min="2052" max="2052" width="7.75" style="90" customWidth="1"/>
    <col min="2053" max="2053" width="4.375" style="90" customWidth="1"/>
    <col min="2054" max="2054" width="10.125" style="90" customWidth="1"/>
    <col min="2055" max="2055" width="12" style="90" customWidth="1"/>
    <col min="2056" max="2056" width="2.375" style="90" customWidth="1"/>
    <col min="2057" max="2057" width="9.125" style="90" customWidth="1"/>
    <col min="2058" max="2058" width="9.625" style="90" customWidth="1"/>
    <col min="2059" max="2059" width="3.625" style="90" customWidth="1"/>
    <col min="2060" max="2060" width="10.625" style="90" customWidth="1"/>
    <col min="2061" max="2061" width="9.125" style="90" customWidth="1"/>
    <col min="2062" max="2062" width="4" style="90" customWidth="1"/>
    <col min="2063" max="2063" width="9.875" style="90" customWidth="1"/>
    <col min="2064" max="2064" width="9.375" style="90" customWidth="1"/>
    <col min="2065" max="2065" width="7.625" style="90" customWidth="1"/>
    <col min="2066" max="2067" width="7.375" style="90" customWidth="1"/>
    <col min="2068" max="2068" width="8.375" style="90" customWidth="1"/>
    <col min="2069" max="2069" width="2.625" style="90" customWidth="1"/>
    <col min="2070" max="2082" width="7.625" style="90" customWidth="1"/>
    <col min="2083" max="2083" width="3.625" style="90" customWidth="1"/>
    <col min="2084" max="2086" width="7.625" style="90" customWidth="1"/>
    <col min="2087" max="2087" width="1.625" style="90" customWidth="1"/>
    <col min="2088" max="2104" width="7.625" style="90" customWidth="1"/>
    <col min="2105" max="2304" width="7.625" style="90"/>
    <col min="2305" max="2305" width="19.25" style="90" customWidth="1"/>
    <col min="2306" max="2306" width="13.25" style="90" customWidth="1"/>
    <col min="2307" max="2307" width="4.125" style="90" customWidth="1"/>
    <col min="2308" max="2308" width="7.75" style="90" customWidth="1"/>
    <col min="2309" max="2309" width="4.375" style="90" customWidth="1"/>
    <col min="2310" max="2310" width="10.125" style="90" customWidth="1"/>
    <col min="2311" max="2311" width="12" style="90" customWidth="1"/>
    <col min="2312" max="2312" width="2.375" style="90" customWidth="1"/>
    <col min="2313" max="2313" width="9.125" style="90" customWidth="1"/>
    <col min="2314" max="2314" width="9.625" style="90" customWidth="1"/>
    <col min="2315" max="2315" width="3.625" style="90" customWidth="1"/>
    <col min="2316" max="2316" width="10.625" style="90" customWidth="1"/>
    <col min="2317" max="2317" width="9.125" style="90" customWidth="1"/>
    <col min="2318" max="2318" width="4" style="90" customWidth="1"/>
    <col min="2319" max="2319" width="9.875" style="90" customWidth="1"/>
    <col min="2320" max="2320" width="9.375" style="90" customWidth="1"/>
    <col min="2321" max="2321" width="7.625" style="90" customWidth="1"/>
    <col min="2322" max="2323" width="7.375" style="90" customWidth="1"/>
    <col min="2324" max="2324" width="8.375" style="90" customWidth="1"/>
    <col min="2325" max="2325" width="2.625" style="90" customWidth="1"/>
    <col min="2326" max="2338" width="7.625" style="90" customWidth="1"/>
    <col min="2339" max="2339" width="3.625" style="90" customWidth="1"/>
    <col min="2340" max="2342" width="7.625" style="90" customWidth="1"/>
    <col min="2343" max="2343" width="1.625" style="90" customWidth="1"/>
    <col min="2344" max="2360" width="7.625" style="90" customWidth="1"/>
    <col min="2361" max="2560" width="7.625" style="90"/>
    <col min="2561" max="2561" width="19.25" style="90" customWidth="1"/>
    <col min="2562" max="2562" width="13.25" style="90" customWidth="1"/>
    <col min="2563" max="2563" width="4.125" style="90" customWidth="1"/>
    <col min="2564" max="2564" width="7.75" style="90" customWidth="1"/>
    <col min="2565" max="2565" width="4.375" style="90" customWidth="1"/>
    <col min="2566" max="2566" width="10.125" style="90" customWidth="1"/>
    <col min="2567" max="2567" width="12" style="90" customWidth="1"/>
    <col min="2568" max="2568" width="2.375" style="90" customWidth="1"/>
    <col min="2569" max="2569" width="9.125" style="90" customWidth="1"/>
    <col min="2570" max="2570" width="9.625" style="90" customWidth="1"/>
    <col min="2571" max="2571" width="3.625" style="90" customWidth="1"/>
    <col min="2572" max="2572" width="10.625" style="90" customWidth="1"/>
    <col min="2573" max="2573" width="9.125" style="90" customWidth="1"/>
    <col min="2574" max="2574" width="4" style="90" customWidth="1"/>
    <col min="2575" max="2575" width="9.875" style="90" customWidth="1"/>
    <col min="2576" max="2576" width="9.375" style="90" customWidth="1"/>
    <col min="2577" max="2577" width="7.625" style="90" customWidth="1"/>
    <col min="2578" max="2579" width="7.375" style="90" customWidth="1"/>
    <col min="2580" max="2580" width="8.375" style="90" customWidth="1"/>
    <col min="2581" max="2581" width="2.625" style="90" customWidth="1"/>
    <col min="2582" max="2594" width="7.625" style="90" customWidth="1"/>
    <col min="2595" max="2595" width="3.625" style="90" customWidth="1"/>
    <col min="2596" max="2598" width="7.625" style="90" customWidth="1"/>
    <col min="2599" max="2599" width="1.625" style="90" customWidth="1"/>
    <col min="2600" max="2616" width="7.625" style="90" customWidth="1"/>
    <col min="2617" max="2816" width="7.625" style="90"/>
    <col min="2817" max="2817" width="19.25" style="90" customWidth="1"/>
    <col min="2818" max="2818" width="13.25" style="90" customWidth="1"/>
    <col min="2819" max="2819" width="4.125" style="90" customWidth="1"/>
    <col min="2820" max="2820" width="7.75" style="90" customWidth="1"/>
    <col min="2821" max="2821" width="4.375" style="90" customWidth="1"/>
    <col min="2822" max="2822" width="10.125" style="90" customWidth="1"/>
    <col min="2823" max="2823" width="12" style="90" customWidth="1"/>
    <col min="2824" max="2824" width="2.375" style="90" customWidth="1"/>
    <col min="2825" max="2825" width="9.125" style="90" customWidth="1"/>
    <col min="2826" max="2826" width="9.625" style="90" customWidth="1"/>
    <col min="2827" max="2827" width="3.625" style="90" customWidth="1"/>
    <col min="2828" max="2828" width="10.625" style="90" customWidth="1"/>
    <col min="2829" max="2829" width="9.125" style="90" customWidth="1"/>
    <col min="2830" max="2830" width="4" style="90" customWidth="1"/>
    <col min="2831" max="2831" width="9.875" style="90" customWidth="1"/>
    <col min="2832" max="2832" width="9.375" style="90" customWidth="1"/>
    <col min="2833" max="2833" width="7.625" style="90" customWidth="1"/>
    <col min="2834" max="2835" width="7.375" style="90" customWidth="1"/>
    <col min="2836" max="2836" width="8.375" style="90" customWidth="1"/>
    <col min="2837" max="2837" width="2.625" style="90" customWidth="1"/>
    <col min="2838" max="2850" width="7.625" style="90" customWidth="1"/>
    <col min="2851" max="2851" width="3.625" style="90" customWidth="1"/>
    <col min="2852" max="2854" width="7.625" style="90" customWidth="1"/>
    <col min="2855" max="2855" width="1.625" style="90" customWidth="1"/>
    <col min="2856" max="2872" width="7.625" style="90" customWidth="1"/>
    <col min="2873" max="3072" width="7.625" style="90"/>
    <col min="3073" max="3073" width="19.25" style="90" customWidth="1"/>
    <col min="3074" max="3074" width="13.25" style="90" customWidth="1"/>
    <col min="3075" max="3075" width="4.125" style="90" customWidth="1"/>
    <col min="3076" max="3076" width="7.75" style="90" customWidth="1"/>
    <col min="3077" max="3077" width="4.375" style="90" customWidth="1"/>
    <col min="3078" max="3078" width="10.125" style="90" customWidth="1"/>
    <col min="3079" max="3079" width="12" style="90" customWidth="1"/>
    <col min="3080" max="3080" width="2.375" style="90" customWidth="1"/>
    <col min="3081" max="3081" width="9.125" style="90" customWidth="1"/>
    <col min="3082" max="3082" width="9.625" style="90" customWidth="1"/>
    <col min="3083" max="3083" width="3.625" style="90" customWidth="1"/>
    <col min="3084" max="3084" width="10.625" style="90" customWidth="1"/>
    <col min="3085" max="3085" width="9.125" style="90" customWidth="1"/>
    <col min="3086" max="3086" width="4" style="90" customWidth="1"/>
    <col min="3087" max="3087" width="9.875" style="90" customWidth="1"/>
    <col min="3088" max="3088" width="9.375" style="90" customWidth="1"/>
    <col min="3089" max="3089" width="7.625" style="90" customWidth="1"/>
    <col min="3090" max="3091" width="7.375" style="90" customWidth="1"/>
    <col min="3092" max="3092" width="8.375" style="90" customWidth="1"/>
    <col min="3093" max="3093" width="2.625" style="90" customWidth="1"/>
    <col min="3094" max="3106" width="7.625" style="90" customWidth="1"/>
    <col min="3107" max="3107" width="3.625" style="90" customWidth="1"/>
    <col min="3108" max="3110" width="7.625" style="90" customWidth="1"/>
    <col min="3111" max="3111" width="1.625" style="90" customWidth="1"/>
    <col min="3112" max="3128" width="7.625" style="90" customWidth="1"/>
    <col min="3129" max="3328" width="7.625" style="90"/>
    <col min="3329" max="3329" width="19.25" style="90" customWidth="1"/>
    <col min="3330" max="3330" width="13.25" style="90" customWidth="1"/>
    <col min="3331" max="3331" width="4.125" style="90" customWidth="1"/>
    <col min="3332" max="3332" width="7.75" style="90" customWidth="1"/>
    <col min="3333" max="3333" width="4.375" style="90" customWidth="1"/>
    <col min="3334" max="3334" width="10.125" style="90" customWidth="1"/>
    <col min="3335" max="3335" width="12" style="90" customWidth="1"/>
    <col min="3336" max="3336" width="2.375" style="90" customWidth="1"/>
    <col min="3337" max="3337" width="9.125" style="90" customWidth="1"/>
    <col min="3338" max="3338" width="9.625" style="90" customWidth="1"/>
    <col min="3339" max="3339" width="3.625" style="90" customWidth="1"/>
    <col min="3340" max="3340" width="10.625" style="90" customWidth="1"/>
    <col min="3341" max="3341" width="9.125" style="90" customWidth="1"/>
    <col min="3342" max="3342" width="4" style="90" customWidth="1"/>
    <col min="3343" max="3343" width="9.875" style="90" customWidth="1"/>
    <col min="3344" max="3344" width="9.375" style="90" customWidth="1"/>
    <col min="3345" max="3345" width="7.625" style="90" customWidth="1"/>
    <col min="3346" max="3347" width="7.375" style="90" customWidth="1"/>
    <col min="3348" max="3348" width="8.375" style="90" customWidth="1"/>
    <col min="3349" max="3349" width="2.625" style="90" customWidth="1"/>
    <col min="3350" max="3362" width="7.625" style="90" customWidth="1"/>
    <col min="3363" max="3363" width="3.625" style="90" customWidth="1"/>
    <col min="3364" max="3366" width="7.625" style="90" customWidth="1"/>
    <col min="3367" max="3367" width="1.625" style="90" customWidth="1"/>
    <col min="3368" max="3384" width="7.625" style="90" customWidth="1"/>
    <col min="3385" max="3584" width="7.625" style="90"/>
    <col min="3585" max="3585" width="19.25" style="90" customWidth="1"/>
    <col min="3586" max="3586" width="13.25" style="90" customWidth="1"/>
    <col min="3587" max="3587" width="4.125" style="90" customWidth="1"/>
    <col min="3588" max="3588" width="7.75" style="90" customWidth="1"/>
    <col min="3589" max="3589" width="4.375" style="90" customWidth="1"/>
    <col min="3590" max="3590" width="10.125" style="90" customWidth="1"/>
    <col min="3591" max="3591" width="12" style="90" customWidth="1"/>
    <col min="3592" max="3592" width="2.375" style="90" customWidth="1"/>
    <col min="3593" max="3593" width="9.125" style="90" customWidth="1"/>
    <col min="3594" max="3594" width="9.625" style="90" customWidth="1"/>
    <col min="3595" max="3595" width="3.625" style="90" customWidth="1"/>
    <col min="3596" max="3596" width="10.625" style="90" customWidth="1"/>
    <col min="3597" max="3597" width="9.125" style="90" customWidth="1"/>
    <col min="3598" max="3598" width="4" style="90" customWidth="1"/>
    <col min="3599" max="3599" width="9.875" style="90" customWidth="1"/>
    <col min="3600" max="3600" width="9.375" style="90" customWidth="1"/>
    <col min="3601" max="3601" width="7.625" style="90" customWidth="1"/>
    <col min="3602" max="3603" width="7.375" style="90" customWidth="1"/>
    <col min="3604" max="3604" width="8.375" style="90" customWidth="1"/>
    <col min="3605" max="3605" width="2.625" style="90" customWidth="1"/>
    <col min="3606" max="3618" width="7.625" style="90" customWidth="1"/>
    <col min="3619" max="3619" width="3.625" style="90" customWidth="1"/>
    <col min="3620" max="3622" width="7.625" style="90" customWidth="1"/>
    <col min="3623" max="3623" width="1.625" style="90" customWidth="1"/>
    <col min="3624" max="3640" width="7.625" style="90" customWidth="1"/>
    <col min="3641" max="3840" width="7.625" style="90"/>
    <col min="3841" max="3841" width="19.25" style="90" customWidth="1"/>
    <col min="3842" max="3842" width="13.25" style="90" customWidth="1"/>
    <col min="3843" max="3843" width="4.125" style="90" customWidth="1"/>
    <col min="3844" max="3844" width="7.75" style="90" customWidth="1"/>
    <col min="3845" max="3845" width="4.375" style="90" customWidth="1"/>
    <col min="3846" max="3846" width="10.125" style="90" customWidth="1"/>
    <col min="3847" max="3847" width="12" style="90" customWidth="1"/>
    <col min="3848" max="3848" width="2.375" style="90" customWidth="1"/>
    <col min="3849" max="3849" width="9.125" style="90" customWidth="1"/>
    <col min="3850" max="3850" width="9.625" style="90" customWidth="1"/>
    <col min="3851" max="3851" width="3.625" style="90" customWidth="1"/>
    <col min="3852" max="3852" width="10.625" style="90" customWidth="1"/>
    <col min="3853" max="3853" width="9.125" style="90" customWidth="1"/>
    <col min="3854" max="3854" width="4" style="90" customWidth="1"/>
    <col min="3855" max="3855" width="9.875" style="90" customWidth="1"/>
    <col min="3856" max="3856" width="9.375" style="90" customWidth="1"/>
    <col min="3857" max="3857" width="7.625" style="90" customWidth="1"/>
    <col min="3858" max="3859" width="7.375" style="90" customWidth="1"/>
    <col min="3860" max="3860" width="8.375" style="90" customWidth="1"/>
    <col min="3861" max="3861" width="2.625" style="90" customWidth="1"/>
    <col min="3862" max="3874" width="7.625" style="90" customWidth="1"/>
    <col min="3875" max="3875" width="3.625" style="90" customWidth="1"/>
    <col min="3876" max="3878" width="7.625" style="90" customWidth="1"/>
    <col min="3879" max="3879" width="1.625" style="90" customWidth="1"/>
    <col min="3880" max="3896" width="7.625" style="90" customWidth="1"/>
    <col min="3897" max="4096" width="7.625" style="90"/>
    <col min="4097" max="4097" width="19.25" style="90" customWidth="1"/>
    <col min="4098" max="4098" width="13.25" style="90" customWidth="1"/>
    <col min="4099" max="4099" width="4.125" style="90" customWidth="1"/>
    <col min="4100" max="4100" width="7.75" style="90" customWidth="1"/>
    <col min="4101" max="4101" width="4.375" style="90" customWidth="1"/>
    <col min="4102" max="4102" width="10.125" style="90" customWidth="1"/>
    <col min="4103" max="4103" width="12" style="90" customWidth="1"/>
    <col min="4104" max="4104" width="2.375" style="90" customWidth="1"/>
    <col min="4105" max="4105" width="9.125" style="90" customWidth="1"/>
    <col min="4106" max="4106" width="9.625" style="90" customWidth="1"/>
    <col min="4107" max="4107" width="3.625" style="90" customWidth="1"/>
    <col min="4108" max="4108" width="10.625" style="90" customWidth="1"/>
    <col min="4109" max="4109" width="9.125" style="90" customWidth="1"/>
    <col min="4110" max="4110" width="4" style="90" customWidth="1"/>
    <col min="4111" max="4111" width="9.875" style="90" customWidth="1"/>
    <col min="4112" max="4112" width="9.375" style="90" customWidth="1"/>
    <col min="4113" max="4113" width="7.625" style="90" customWidth="1"/>
    <col min="4114" max="4115" width="7.375" style="90" customWidth="1"/>
    <col min="4116" max="4116" width="8.375" style="90" customWidth="1"/>
    <col min="4117" max="4117" width="2.625" style="90" customWidth="1"/>
    <col min="4118" max="4130" width="7.625" style="90" customWidth="1"/>
    <col min="4131" max="4131" width="3.625" style="90" customWidth="1"/>
    <col min="4132" max="4134" width="7.625" style="90" customWidth="1"/>
    <col min="4135" max="4135" width="1.625" style="90" customWidth="1"/>
    <col min="4136" max="4152" width="7.625" style="90" customWidth="1"/>
    <col min="4153" max="4352" width="7.625" style="90"/>
    <col min="4353" max="4353" width="19.25" style="90" customWidth="1"/>
    <col min="4354" max="4354" width="13.25" style="90" customWidth="1"/>
    <col min="4355" max="4355" width="4.125" style="90" customWidth="1"/>
    <col min="4356" max="4356" width="7.75" style="90" customWidth="1"/>
    <col min="4357" max="4357" width="4.375" style="90" customWidth="1"/>
    <col min="4358" max="4358" width="10.125" style="90" customWidth="1"/>
    <col min="4359" max="4359" width="12" style="90" customWidth="1"/>
    <col min="4360" max="4360" width="2.375" style="90" customWidth="1"/>
    <col min="4361" max="4361" width="9.125" style="90" customWidth="1"/>
    <col min="4362" max="4362" width="9.625" style="90" customWidth="1"/>
    <col min="4363" max="4363" width="3.625" style="90" customWidth="1"/>
    <col min="4364" max="4364" width="10.625" style="90" customWidth="1"/>
    <col min="4365" max="4365" width="9.125" style="90" customWidth="1"/>
    <col min="4366" max="4366" width="4" style="90" customWidth="1"/>
    <col min="4367" max="4367" width="9.875" style="90" customWidth="1"/>
    <col min="4368" max="4368" width="9.375" style="90" customWidth="1"/>
    <col min="4369" max="4369" width="7.625" style="90" customWidth="1"/>
    <col min="4370" max="4371" width="7.375" style="90" customWidth="1"/>
    <col min="4372" max="4372" width="8.375" style="90" customWidth="1"/>
    <col min="4373" max="4373" width="2.625" style="90" customWidth="1"/>
    <col min="4374" max="4386" width="7.625" style="90" customWidth="1"/>
    <col min="4387" max="4387" width="3.625" style="90" customWidth="1"/>
    <col min="4388" max="4390" width="7.625" style="90" customWidth="1"/>
    <col min="4391" max="4391" width="1.625" style="90" customWidth="1"/>
    <col min="4392" max="4408" width="7.625" style="90" customWidth="1"/>
    <col min="4409" max="4608" width="7.625" style="90"/>
    <col min="4609" max="4609" width="19.25" style="90" customWidth="1"/>
    <col min="4610" max="4610" width="13.25" style="90" customWidth="1"/>
    <col min="4611" max="4611" width="4.125" style="90" customWidth="1"/>
    <col min="4612" max="4612" width="7.75" style="90" customWidth="1"/>
    <col min="4613" max="4613" width="4.375" style="90" customWidth="1"/>
    <col min="4614" max="4614" width="10.125" style="90" customWidth="1"/>
    <col min="4615" max="4615" width="12" style="90" customWidth="1"/>
    <col min="4616" max="4616" width="2.375" style="90" customWidth="1"/>
    <col min="4617" max="4617" width="9.125" style="90" customWidth="1"/>
    <col min="4618" max="4618" width="9.625" style="90" customWidth="1"/>
    <col min="4619" max="4619" width="3.625" style="90" customWidth="1"/>
    <col min="4620" max="4620" width="10.625" style="90" customWidth="1"/>
    <col min="4621" max="4621" width="9.125" style="90" customWidth="1"/>
    <col min="4622" max="4622" width="4" style="90" customWidth="1"/>
    <col min="4623" max="4623" width="9.875" style="90" customWidth="1"/>
    <col min="4624" max="4624" width="9.375" style="90" customWidth="1"/>
    <col min="4625" max="4625" width="7.625" style="90" customWidth="1"/>
    <col min="4626" max="4627" width="7.375" style="90" customWidth="1"/>
    <col min="4628" max="4628" width="8.375" style="90" customWidth="1"/>
    <col min="4629" max="4629" width="2.625" style="90" customWidth="1"/>
    <col min="4630" max="4642" width="7.625" style="90" customWidth="1"/>
    <col min="4643" max="4643" width="3.625" style="90" customWidth="1"/>
    <col min="4644" max="4646" width="7.625" style="90" customWidth="1"/>
    <col min="4647" max="4647" width="1.625" style="90" customWidth="1"/>
    <col min="4648" max="4664" width="7.625" style="90" customWidth="1"/>
    <col min="4665" max="4864" width="7.625" style="90"/>
    <col min="4865" max="4865" width="19.25" style="90" customWidth="1"/>
    <col min="4866" max="4866" width="13.25" style="90" customWidth="1"/>
    <col min="4867" max="4867" width="4.125" style="90" customWidth="1"/>
    <col min="4868" max="4868" width="7.75" style="90" customWidth="1"/>
    <col min="4869" max="4869" width="4.375" style="90" customWidth="1"/>
    <col min="4870" max="4870" width="10.125" style="90" customWidth="1"/>
    <col min="4871" max="4871" width="12" style="90" customWidth="1"/>
    <col min="4872" max="4872" width="2.375" style="90" customWidth="1"/>
    <col min="4873" max="4873" width="9.125" style="90" customWidth="1"/>
    <col min="4874" max="4874" width="9.625" style="90" customWidth="1"/>
    <col min="4875" max="4875" width="3.625" style="90" customWidth="1"/>
    <col min="4876" max="4876" width="10.625" style="90" customWidth="1"/>
    <col min="4877" max="4877" width="9.125" style="90" customWidth="1"/>
    <col min="4878" max="4878" width="4" style="90" customWidth="1"/>
    <col min="4879" max="4879" width="9.875" style="90" customWidth="1"/>
    <col min="4880" max="4880" width="9.375" style="90" customWidth="1"/>
    <col min="4881" max="4881" width="7.625" style="90" customWidth="1"/>
    <col min="4882" max="4883" width="7.375" style="90" customWidth="1"/>
    <col min="4884" max="4884" width="8.375" style="90" customWidth="1"/>
    <col min="4885" max="4885" width="2.625" style="90" customWidth="1"/>
    <col min="4886" max="4898" width="7.625" style="90" customWidth="1"/>
    <col min="4899" max="4899" width="3.625" style="90" customWidth="1"/>
    <col min="4900" max="4902" width="7.625" style="90" customWidth="1"/>
    <col min="4903" max="4903" width="1.625" style="90" customWidth="1"/>
    <col min="4904" max="4920" width="7.625" style="90" customWidth="1"/>
    <col min="4921" max="5120" width="7.625" style="90"/>
    <col min="5121" max="5121" width="19.25" style="90" customWidth="1"/>
    <col min="5122" max="5122" width="13.25" style="90" customWidth="1"/>
    <col min="5123" max="5123" width="4.125" style="90" customWidth="1"/>
    <col min="5124" max="5124" width="7.75" style="90" customWidth="1"/>
    <col min="5125" max="5125" width="4.375" style="90" customWidth="1"/>
    <col min="5126" max="5126" width="10.125" style="90" customWidth="1"/>
    <col min="5127" max="5127" width="12" style="90" customWidth="1"/>
    <col min="5128" max="5128" width="2.375" style="90" customWidth="1"/>
    <col min="5129" max="5129" width="9.125" style="90" customWidth="1"/>
    <col min="5130" max="5130" width="9.625" style="90" customWidth="1"/>
    <col min="5131" max="5131" width="3.625" style="90" customWidth="1"/>
    <col min="5132" max="5132" width="10.625" style="90" customWidth="1"/>
    <col min="5133" max="5133" width="9.125" style="90" customWidth="1"/>
    <col min="5134" max="5134" width="4" style="90" customWidth="1"/>
    <col min="5135" max="5135" width="9.875" style="90" customWidth="1"/>
    <col min="5136" max="5136" width="9.375" style="90" customWidth="1"/>
    <col min="5137" max="5137" width="7.625" style="90" customWidth="1"/>
    <col min="5138" max="5139" width="7.375" style="90" customWidth="1"/>
    <col min="5140" max="5140" width="8.375" style="90" customWidth="1"/>
    <col min="5141" max="5141" width="2.625" style="90" customWidth="1"/>
    <col min="5142" max="5154" width="7.625" style="90" customWidth="1"/>
    <col min="5155" max="5155" width="3.625" style="90" customWidth="1"/>
    <col min="5156" max="5158" width="7.625" style="90" customWidth="1"/>
    <col min="5159" max="5159" width="1.625" style="90" customWidth="1"/>
    <col min="5160" max="5176" width="7.625" style="90" customWidth="1"/>
    <col min="5177" max="5376" width="7.625" style="90"/>
    <col min="5377" max="5377" width="19.25" style="90" customWidth="1"/>
    <col min="5378" max="5378" width="13.25" style="90" customWidth="1"/>
    <col min="5379" max="5379" width="4.125" style="90" customWidth="1"/>
    <col min="5380" max="5380" width="7.75" style="90" customWidth="1"/>
    <col min="5381" max="5381" width="4.375" style="90" customWidth="1"/>
    <col min="5382" max="5382" width="10.125" style="90" customWidth="1"/>
    <col min="5383" max="5383" width="12" style="90" customWidth="1"/>
    <col min="5384" max="5384" width="2.375" style="90" customWidth="1"/>
    <col min="5385" max="5385" width="9.125" style="90" customWidth="1"/>
    <col min="5386" max="5386" width="9.625" style="90" customWidth="1"/>
    <col min="5387" max="5387" width="3.625" style="90" customWidth="1"/>
    <col min="5388" max="5388" width="10.625" style="90" customWidth="1"/>
    <col min="5389" max="5389" width="9.125" style="90" customWidth="1"/>
    <col min="5390" max="5390" width="4" style="90" customWidth="1"/>
    <col min="5391" max="5391" width="9.875" style="90" customWidth="1"/>
    <col min="5392" max="5392" width="9.375" style="90" customWidth="1"/>
    <col min="5393" max="5393" width="7.625" style="90" customWidth="1"/>
    <col min="5394" max="5395" width="7.375" style="90" customWidth="1"/>
    <col min="5396" max="5396" width="8.375" style="90" customWidth="1"/>
    <col min="5397" max="5397" width="2.625" style="90" customWidth="1"/>
    <col min="5398" max="5410" width="7.625" style="90" customWidth="1"/>
    <col min="5411" max="5411" width="3.625" style="90" customWidth="1"/>
    <col min="5412" max="5414" width="7.625" style="90" customWidth="1"/>
    <col min="5415" max="5415" width="1.625" style="90" customWidth="1"/>
    <col min="5416" max="5432" width="7.625" style="90" customWidth="1"/>
    <col min="5433" max="5632" width="7.625" style="90"/>
    <col min="5633" max="5633" width="19.25" style="90" customWidth="1"/>
    <col min="5634" max="5634" width="13.25" style="90" customWidth="1"/>
    <col min="5635" max="5635" width="4.125" style="90" customWidth="1"/>
    <col min="5636" max="5636" width="7.75" style="90" customWidth="1"/>
    <col min="5637" max="5637" width="4.375" style="90" customWidth="1"/>
    <col min="5638" max="5638" width="10.125" style="90" customWidth="1"/>
    <col min="5639" max="5639" width="12" style="90" customWidth="1"/>
    <col min="5640" max="5640" width="2.375" style="90" customWidth="1"/>
    <col min="5641" max="5641" width="9.125" style="90" customWidth="1"/>
    <col min="5642" max="5642" width="9.625" style="90" customWidth="1"/>
    <col min="5643" max="5643" width="3.625" style="90" customWidth="1"/>
    <col min="5644" max="5644" width="10.625" style="90" customWidth="1"/>
    <col min="5645" max="5645" width="9.125" style="90" customWidth="1"/>
    <col min="5646" max="5646" width="4" style="90" customWidth="1"/>
    <col min="5647" max="5647" width="9.875" style="90" customWidth="1"/>
    <col min="5648" max="5648" width="9.375" style="90" customWidth="1"/>
    <col min="5649" max="5649" width="7.625" style="90" customWidth="1"/>
    <col min="5650" max="5651" width="7.375" style="90" customWidth="1"/>
    <col min="5652" max="5652" width="8.375" style="90" customWidth="1"/>
    <col min="5653" max="5653" width="2.625" style="90" customWidth="1"/>
    <col min="5654" max="5666" width="7.625" style="90" customWidth="1"/>
    <col min="5667" max="5667" width="3.625" style="90" customWidth="1"/>
    <col min="5668" max="5670" width="7.625" style="90" customWidth="1"/>
    <col min="5671" max="5671" width="1.625" style="90" customWidth="1"/>
    <col min="5672" max="5688" width="7.625" style="90" customWidth="1"/>
    <col min="5689" max="5888" width="7.625" style="90"/>
    <col min="5889" max="5889" width="19.25" style="90" customWidth="1"/>
    <col min="5890" max="5890" width="13.25" style="90" customWidth="1"/>
    <col min="5891" max="5891" width="4.125" style="90" customWidth="1"/>
    <col min="5892" max="5892" width="7.75" style="90" customWidth="1"/>
    <col min="5893" max="5893" width="4.375" style="90" customWidth="1"/>
    <col min="5894" max="5894" width="10.125" style="90" customWidth="1"/>
    <col min="5895" max="5895" width="12" style="90" customWidth="1"/>
    <col min="5896" max="5896" width="2.375" style="90" customWidth="1"/>
    <col min="5897" max="5897" width="9.125" style="90" customWidth="1"/>
    <col min="5898" max="5898" width="9.625" style="90" customWidth="1"/>
    <col min="5899" max="5899" width="3.625" style="90" customWidth="1"/>
    <col min="5900" max="5900" width="10.625" style="90" customWidth="1"/>
    <col min="5901" max="5901" width="9.125" style="90" customWidth="1"/>
    <col min="5902" max="5902" width="4" style="90" customWidth="1"/>
    <col min="5903" max="5903" width="9.875" style="90" customWidth="1"/>
    <col min="5904" max="5904" width="9.375" style="90" customWidth="1"/>
    <col min="5905" max="5905" width="7.625" style="90" customWidth="1"/>
    <col min="5906" max="5907" width="7.375" style="90" customWidth="1"/>
    <col min="5908" max="5908" width="8.375" style="90" customWidth="1"/>
    <col min="5909" max="5909" width="2.625" style="90" customWidth="1"/>
    <col min="5910" max="5922" width="7.625" style="90" customWidth="1"/>
    <col min="5923" max="5923" width="3.625" style="90" customWidth="1"/>
    <col min="5924" max="5926" width="7.625" style="90" customWidth="1"/>
    <col min="5927" max="5927" width="1.625" style="90" customWidth="1"/>
    <col min="5928" max="5944" width="7.625" style="90" customWidth="1"/>
    <col min="5945" max="6144" width="7.625" style="90"/>
    <col min="6145" max="6145" width="19.25" style="90" customWidth="1"/>
    <col min="6146" max="6146" width="13.25" style="90" customWidth="1"/>
    <col min="6147" max="6147" width="4.125" style="90" customWidth="1"/>
    <col min="6148" max="6148" width="7.75" style="90" customWidth="1"/>
    <col min="6149" max="6149" width="4.375" style="90" customWidth="1"/>
    <col min="6150" max="6150" width="10.125" style="90" customWidth="1"/>
    <col min="6151" max="6151" width="12" style="90" customWidth="1"/>
    <col min="6152" max="6152" width="2.375" style="90" customWidth="1"/>
    <col min="6153" max="6153" width="9.125" style="90" customWidth="1"/>
    <col min="6154" max="6154" width="9.625" style="90" customWidth="1"/>
    <col min="6155" max="6155" width="3.625" style="90" customWidth="1"/>
    <col min="6156" max="6156" width="10.625" style="90" customWidth="1"/>
    <col min="6157" max="6157" width="9.125" style="90" customWidth="1"/>
    <col min="6158" max="6158" width="4" style="90" customWidth="1"/>
    <col min="6159" max="6159" width="9.875" style="90" customWidth="1"/>
    <col min="6160" max="6160" width="9.375" style="90" customWidth="1"/>
    <col min="6161" max="6161" width="7.625" style="90" customWidth="1"/>
    <col min="6162" max="6163" width="7.375" style="90" customWidth="1"/>
    <col min="6164" max="6164" width="8.375" style="90" customWidth="1"/>
    <col min="6165" max="6165" width="2.625" style="90" customWidth="1"/>
    <col min="6166" max="6178" width="7.625" style="90" customWidth="1"/>
    <col min="6179" max="6179" width="3.625" style="90" customWidth="1"/>
    <col min="6180" max="6182" width="7.625" style="90" customWidth="1"/>
    <col min="6183" max="6183" width="1.625" style="90" customWidth="1"/>
    <col min="6184" max="6200" width="7.625" style="90" customWidth="1"/>
    <col min="6201" max="6400" width="7.625" style="90"/>
    <col min="6401" max="6401" width="19.25" style="90" customWidth="1"/>
    <col min="6402" max="6402" width="13.25" style="90" customWidth="1"/>
    <col min="6403" max="6403" width="4.125" style="90" customWidth="1"/>
    <col min="6404" max="6404" width="7.75" style="90" customWidth="1"/>
    <col min="6405" max="6405" width="4.375" style="90" customWidth="1"/>
    <col min="6406" max="6406" width="10.125" style="90" customWidth="1"/>
    <col min="6407" max="6407" width="12" style="90" customWidth="1"/>
    <col min="6408" max="6408" width="2.375" style="90" customWidth="1"/>
    <col min="6409" max="6409" width="9.125" style="90" customWidth="1"/>
    <col min="6410" max="6410" width="9.625" style="90" customWidth="1"/>
    <col min="6411" max="6411" width="3.625" style="90" customWidth="1"/>
    <col min="6412" max="6412" width="10.625" style="90" customWidth="1"/>
    <col min="6413" max="6413" width="9.125" style="90" customWidth="1"/>
    <col min="6414" max="6414" width="4" style="90" customWidth="1"/>
    <col min="6415" max="6415" width="9.875" style="90" customWidth="1"/>
    <col min="6416" max="6416" width="9.375" style="90" customWidth="1"/>
    <col min="6417" max="6417" width="7.625" style="90" customWidth="1"/>
    <col min="6418" max="6419" width="7.375" style="90" customWidth="1"/>
    <col min="6420" max="6420" width="8.375" style="90" customWidth="1"/>
    <col min="6421" max="6421" width="2.625" style="90" customWidth="1"/>
    <col min="6422" max="6434" width="7.625" style="90" customWidth="1"/>
    <col min="6435" max="6435" width="3.625" style="90" customWidth="1"/>
    <col min="6436" max="6438" width="7.625" style="90" customWidth="1"/>
    <col min="6439" max="6439" width="1.625" style="90" customWidth="1"/>
    <col min="6440" max="6456" width="7.625" style="90" customWidth="1"/>
    <col min="6457" max="6656" width="7.625" style="90"/>
    <col min="6657" max="6657" width="19.25" style="90" customWidth="1"/>
    <col min="6658" max="6658" width="13.25" style="90" customWidth="1"/>
    <col min="6659" max="6659" width="4.125" style="90" customWidth="1"/>
    <col min="6660" max="6660" width="7.75" style="90" customWidth="1"/>
    <col min="6661" max="6661" width="4.375" style="90" customWidth="1"/>
    <col min="6662" max="6662" width="10.125" style="90" customWidth="1"/>
    <col min="6663" max="6663" width="12" style="90" customWidth="1"/>
    <col min="6664" max="6664" width="2.375" style="90" customWidth="1"/>
    <col min="6665" max="6665" width="9.125" style="90" customWidth="1"/>
    <col min="6666" max="6666" width="9.625" style="90" customWidth="1"/>
    <col min="6667" max="6667" width="3.625" style="90" customWidth="1"/>
    <col min="6668" max="6668" width="10.625" style="90" customWidth="1"/>
    <col min="6669" max="6669" width="9.125" style="90" customWidth="1"/>
    <col min="6670" max="6670" width="4" style="90" customWidth="1"/>
    <col min="6671" max="6671" width="9.875" style="90" customWidth="1"/>
    <col min="6672" max="6672" width="9.375" style="90" customWidth="1"/>
    <col min="6673" max="6673" width="7.625" style="90" customWidth="1"/>
    <col min="6674" max="6675" width="7.375" style="90" customWidth="1"/>
    <col min="6676" max="6676" width="8.375" style="90" customWidth="1"/>
    <col min="6677" max="6677" width="2.625" style="90" customWidth="1"/>
    <col min="6678" max="6690" width="7.625" style="90" customWidth="1"/>
    <col min="6691" max="6691" width="3.625" style="90" customWidth="1"/>
    <col min="6692" max="6694" width="7.625" style="90" customWidth="1"/>
    <col min="6695" max="6695" width="1.625" style="90" customWidth="1"/>
    <col min="6696" max="6712" width="7.625" style="90" customWidth="1"/>
    <col min="6713" max="6912" width="7.625" style="90"/>
    <col min="6913" max="6913" width="19.25" style="90" customWidth="1"/>
    <col min="6914" max="6914" width="13.25" style="90" customWidth="1"/>
    <col min="6915" max="6915" width="4.125" style="90" customWidth="1"/>
    <col min="6916" max="6916" width="7.75" style="90" customWidth="1"/>
    <col min="6917" max="6917" width="4.375" style="90" customWidth="1"/>
    <col min="6918" max="6918" width="10.125" style="90" customWidth="1"/>
    <col min="6919" max="6919" width="12" style="90" customWidth="1"/>
    <col min="6920" max="6920" width="2.375" style="90" customWidth="1"/>
    <col min="6921" max="6921" width="9.125" style="90" customWidth="1"/>
    <col min="6922" max="6922" width="9.625" style="90" customWidth="1"/>
    <col min="6923" max="6923" width="3.625" style="90" customWidth="1"/>
    <col min="6924" max="6924" width="10.625" style="90" customWidth="1"/>
    <col min="6925" max="6925" width="9.125" style="90" customWidth="1"/>
    <col min="6926" max="6926" width="4" style="90" customWidth="1"/>
    <col min="6927" max="6927" width="9.875" style="90" customWidth="1"/>
    <col min="6928" max="6928" width="9.375" style="90" customWidth="1"/>
    <col min="6929" max="6929" width="7.625" style="90" customWidth="1"/>
    <col min="6930" max="6931" width="7.375" style="90" customWidth="1"/>
    <col min="6932" max="6932" width="8.375" style="90" customWidth="1"/>
    <col min="6933" max="6933" width="2.625" style="90" customWidth="1"/>
    <col min="6934" max="6946" width="7.625" style="90" customWidth="1"/>
    <col min="6947" max="6947" width="3.625" style="90" customWidth="1"/>
    <col min="6948" max="6950" width="7.625" style="90" customWidth="1"/>
    <col min="6951" max="6951" width="1.625" style="90" customWidth="1"/>
    <col min="6952" max="6968" width="7.625" style="90" customWidth="1"/>
    <col min="6969" max="7168" width="7.625" style="90"/>
    <col min="7169" max="7169" width="19.25" style="90" customWidth="1"/>
    <col min="7170" max="7170" width="13.25" style="90" customWidth="1"/>
    <col min="7171" max="7171" width="4.125" style="90" customWidth="1"/>
    <col min="7172" max="7172" width="7.75" style="90" customWidth="1"/>
    <col min="7173" max="7173" width="4.375" style="90" customWidth="1"/>
    <col min="7174" max="7174" width="10.125" style="90" customWidth="1"/>
    <col min="7175" max="7175" width="12" style="90" customWidth="1"/>
    <col min="7176" max="7176" width="2.375" style="90" customWidth="1"/>
    <col min="7177" max="7177" width="9.125" style="90" customWidth="1"/>
    <col min="7178" max="7178" width="9.625" style="90" customWidth="1"/>
    <col min="7179" max="7179" width="3.625" style="90" customWidth="1"/>
    <col min="7180" max="7180" width="10.625" style="90" customWidth="1"/>
    <col min="7181" max="7181" width="9.125" style="90" customWidth="1"/>
    <col min="7182" max="7182" width="4" style="90" customWidth="1"/>
    <col min="7183" max="7183" width="9.875" style="90" customWidth="1"/>
    <col min="7184" max="7184" width="9.375" style="90" customWidth="1"/>
    <col min="7185" max="7185" width="7.625" style="90" customWidth="1"/>
    <col min="7186" max="7187" width="7.375" style="90" customWidth="1"/>
    <col min="7188" max="7188" width="8.375" style="90" customWidth="1"/>
    <col min="7189" max="7189" width="2.625" style="90" customWidth="1"/>
    <col min="7190" max="7202" width="7.625" style="90" customWidth="1"/>
    <col min="7203" max="7203" width="3.625" style="90" customWidth="1"/>
    <col min="7204" max="7206" width="7.625" style="90" customWidth="1"/>
    <col min="7207" max="7207" width="1.625" style="90" customWidth="1"/>
    <col min="7208" max="7224" width="7.625" style="90" customWidth="1"/>
    <col min="7225" max="7424" width="7.625" style="90"/>
    <col min="7425" max="7425" width="19.25" style="90" customWidth="1"/>
    <col min="7426" max="7426" width="13.25" style="90" customWidth="1"/>
    <col min="7427" max="7427" width="4.125" style="90" customWidth="1"/>
    <col min="7428" max="7428" width="7.75" style="90" customWidth="1"/>
    <col min="7429" max="7429" width="4.375" style="90" customWidth="1"/>
    <col min="7430" max="7430" width="10.125" style="90" customWidth="1"/>
    <col min="7431" max="7431" width="12" style="90" customWidth="1"/>
    <col min="7432" max="7432" width="2.375" style="90" customWidth="1"/>
    <col min="7433" max="7433" width="9.125" style="90" customWidth="1"/>
    <col min="7434" max="7434" width="9.625" style="90" customWidth="1"/>
    <col min="7435" max="7435" width="3.625" style="90" customWidth="1"/>
    <col min="7436" max="7436" width="10.625" style="90" customWidth="1"/>
    <col min="7437" max="7437" width="9.125" style="90" customWidth="1"/>
    <col min="7438" max="7438" width="4" style="90" customWidth="1"/>
    <col min="7439" max="7439" width="9.875" style="90" customWidth="1"/>
    <col min="7440" max="7440" width="9.375" style="90" customWidth="1"/>
    <col min="7441" max="7441" width="7.625" style="90" customWidth="1"/>
    <col min="7442" max="7443" width="7.375" style="90" customWidth="1"/>
    <col min="7444" max="7444" width="8.375" style="90" customWidth="1"/>
    <col min="7445" max="7445" width="2.625" style="90" customWidth="1"/>
    <col min="7446" max="7458" width="7.625" style="90" customWidth="1"/>
    <col min="7459" max="7459" width="3.625" style="90" customWidth="1"/>
    <col min="7460" max="7462" width="7.625" style="90" customWidth="1"/>
    <col min="7463" max="7463" width="1.625" style="90" customWidth="1"/>
    <col min="7464" max="7480" width="7.625" style="90" customWidth="1"/>
    <col min="7481" max="7680" width="7.625" style="90"/>
    <col min="7681" max="7681" width="19.25" style="90" customWidth="1"/>
    <col min="7682" max="7682" width="13.25" style="90" customWidth="1"/>
    <col min="7683" max="7683" width="4.125" style="90" customWidth="1"/>
    <col min="7684" max="7684" width="7.75" style="90" customWidth="1"/>
    <col min="7685" max="7685" width="4.375" style="90" customWidth="1"/>
    <col min="7686" max="7686" width="10.125" style="90" customWidth="1"/>
    <col min="7687" max="7687" width="12" style="90" customWidth="1"/>
    <col min="7688" max="7688" width="2.375" style="90" customWidth="1"/>
    <col min="7689" max="7689" width="9.125" style="90" customWidth="1"/>
    <col min="7690" max="7690" width="9.625" style="90" customWidth="1"/>
    <col min="7691" max="7691" width="3.625" style="90" customWidth="1"/>
    <col min="7692" max="7692" width="10.625" style="90" customWidth="1"/>
    <col min="7693" max="7693" width="9.125" style="90" customWidth="1"/>
    <col min="7694" max="7694" width="4" style="90" customWidth="1"/>
    <col min="7695" max="7695" width="9.875" style="90" customWidth="1"/>
    <col min="7696" max="7696" width="9.375" style="90" customWidth="1"/>
    <col min="7697" max="7697" width="7.625" style="90" customWidth="1"/>
    <col min="7698" max="7699" width="7.375" style="90" customWidth="1"/>
    <col min="7700" max="7700" width="8.375" style="90" customWidth="1"/>
    <col min="7701" max="7701" width="2.625" style="90" customWidth="1"/>
    <col min="7702" max="7714" width="7.625" style="90" customWidth="1"/>
    <col min="7715" max="7715" width="3.625" style="90" customWidth="1"/>
    <col min="7716" max="7718" width="7.625" style="90" customWidth="1"/>
    <col min="7719" max="7719" width="1.625" style="90" customWidth="1"/>
    <col min="7720" max="7736" width="7.625" style="90" customWidth="1"/>
    <col min="7737" max="7936" width="7.625" style="90"/>
    <col min="7937" max="7937" width="19.25" style="90" customWidth="1"/>
    <col min="7938" max="7938" width="13.25" style="90" customWidth="1"/>
    <col min="7939" max="7939" width="4.125" style="90" customWidth="1"/>
    <col min="7940" max="7940" width="7.75" style="90" customWidth="1"/>
    <col min="7941" max="7941" width="4.375" style="90" customWidth="1"/>
    <col min="7942" max="7942" width="10.125" style="90" customWidth="1"/>
    <col min="7943" max="7943" width="12" style="90" customWidth="1"/>
    <col min="7944" max="7944" width="2.375" style="90" customWidth="1"/>
    <col min="7945" max="7945" width="9.125" style="90" customWidth="1"/>
    <col min="7946" max="7946" width="9.625" style="90" customWidth="1"/>
    <col min="7947" max="7947" width="3.625" style="90" customWidth="1"/>
    <col min="7948" max="7948" width="10.625" style="90" customWidth="1"/>
    <col min="7949" max="7949" width="9.125" style="90" customWidth="1"/>
    <col min="7950" max="7950" width="4" style="90" customWidth="1"/>
    <col min="7951" max="7951" width="9.875" style="90" customWidth="1"/>
    <col min="7952" max="7952" width="9.375" style="90" customWidth="1"/>
    <col min="7953" max="7953" width="7.625" style="90" customWidth="1"/>
    <col min="7954" max="7955" width="7.375" style="90" customWidth="1"/>
    <col min="7956" max="7956" width="8.375" style="90" customWidth="1"/>
    <col min="7957" max="7957" width="2.625" style="90" customWidth="1"/>
    <col min="7958" max="7970" width="7.625" style="90" customWidth="1"/>
    <col min="7971" max="7971" width="3.625" style="90" customWidth="1"/>
    <col min="7972" max="7974" width="7.625" style="90" customWidth="1"/>
    <col min="7975" max="7975" width="1.625" style="90" customWidth="1"/>
    <col min="7976" max="7992" width="7.625" style="90" customWidth="1"/>
    <col min="7993" max="8192" width="7.625" style="90"/>
    <col min="8193" max="8193" width="19.25" style="90" customWidth="1"/>
    <col min="8194" max="8194" width="13.25" style="90" customWidth="1"/>
    <col min="8195" max="8195" width="4.125" style="90" customWidth="1"/>
    <col min="8196" max="8196" width="7.75" style="90" customWidth="1"/>
    <col min="8197" max="8197" width="4.375" style="90" customWidth="1"/>
    <col min="8198" max="8198" width="10.125" style="90" customWidth="1"/>
    <col min="8199" max="8199" width="12" style="90" customWidth="1"/>
    <col min="8200" max="8200" width="2.375" style="90" customWidth="1"/>
    <col min="8201" max="8201" width="9.125" style="90" customWidth="1"/>
    <col min="8202" max="8202" width="9.625" style="90" customWidth="1"/>
    <col min="8203" max="8203" width="3.625" style="90" customWidth="1"/>
    <col min="8204" max="8204" width="10.625" style="90" customWidth="1"/>
    <col min="8205" max="8205" width="9.125" style="90" customWidth="1"/>
    <col min="8206" max="8206" width="4" style="90" customWidth="1"/>
    <col min="8207" max="8207" width="9.875" style="90" customWidth="1"/>
    <col min="8208" max="8208" width="9.375" style="90" customWidth="1"/>
    <col min="8209" max="8209" width="7.625" style="90" customWidth="1"/>
    <col min="8210" max="8211" width="7.375" style="90" customWidth="1"/>
    <col min="8212" max="8212" width="8.375" style="90" customWidth="1"/>
    <col min="8213" max="8213" width="2.625" style="90" customWidth="1"/>
    <col min="8214" max="8226" width="7.625" style="90" customWidth="1"/>
    <col min="8227" max="8227" width="3.625" style="90" customWidth="1"/>
    <col min="8228" max="8230" width="7.625" style="90" customWidth="1"/>
    <col min="8231" max="8231" width="1.625" style="90" customWidth="1"/>
    <col min="8232" max="8248" width="7.625" style="90" customWidth="1"/>
    <col min="8249" max="8448" width="7.625" style="90"/>
    <col min="8449" max="8449" width="19.25" style="90" customWidth="1"/>
    <col min="8450" max="8450" width="13.25" style="90" customWidth="1"/>
    <col min="8451" max="8451" width="4.125" style="90" customWidth="1"/>
    <col min="8452" max="8452" width="7.75" style="90" customWidth="1"/>
    <col min="8453" max="8453" width="4.375" style="90" customWidth="1"/>
    <col min="8454" max="8454" width="10.125" style="90" customWidth="1"/>
    <col min="8455" max="8455" width="12" style="90" customWidth="1"/>
    <col min="8456" max="8456" width="2.375" style="90" customWidth="1"/>
    <col min="8457" max="8457" width="9.125" style="90" customWidth="1"/>
    <col min="8458" max="8458" width="9.625" style="90" customWidth="1"/>
    <col min="8459" max="8459" width="3.625" style="90" customWidth="1"/>
    <col min="8460" max="8460" width="10.625" style="90" customWidth="1"/>
    <col min="8461" max="8461" width="9.125" style="90" customWidth="1"/>
    <col min="8462" max="8462" width="4" style="90" customWidth="1"/>
    <col min="8463" max="8463" width="9.875" style="90" customWidth="1"/>
    <col min="8464" max="8464" width="9.375" style="90" customWidth="1"/>
    <col min="8465" max="8465" width="7.625" style="90" customWidth="1"/>
    <col min="8466" max="8467" width="7.375" style="90" customWidth="1"/>
    <col min="8468" max="8468" width="8.375" style="90" customWidth="1"/>
    <col min="8469" max="8469" width="2.625" style="90" customWidth="1"/>
    <col min="8470" max="8482" width="7.625" style="90" customWidth="1"/>
    <col min="8483" max="8483" width="3.625" style="90" customWidth="1"/>
    <col min="8484" max="8486" width="7.625" style="90" customWidth="1"/>
    <col min="8487" max="8487" width="1.625" style="90" customWidth="1"/>
    <col min="8488" max="8504" width="7.625" style="90" customWidth="1"/>
    <col min="8505" max="8704" width="7.625" style="90"/>
    <col min="8705" max="8705" width="19.25" style="90" customWidth="1"/>
    <col min="8706" max="8706" width="13.25" style="90" customWidth="1"/>
    <col min="8707" max="8707" width="4.125" style="90" customWidth="1"/>
    <col min="8708" max="8708" width="7.75" style="90" customWidth="1"/>
    <col min="8709" max="8709" width="4.375" style="90" customWidth="1"/>
    <col min="8710" max="8710" width="10.125" style="90" customWidth="1"/>
    <col min="8711" max="8711" width="12" style="90" customWidth="1"/>
    <col min="8712" max="8712" width="2.375" style="90" customWidth="1"/>
    <col min="8713" max="8713" width="9.125" style="90" customWidth="1"/>
    <col min="8714" max="8714" width="9.625" style="90" customWidth="1"/>
    <col min="8715" max="8715" width="3.625" style="90" customWidth="1"/>
    <col min="8716" max="8716" width="10.625" style="90" customWidth="1"/>
    <col min="8717" max="8717" width="9.125" style="90" customWidth="1"/>
    <col min="8718" max="8718" width="4" style="90" customWidth="1"/>
    <col min="8719" max="8719" width="9.875" style="90" customWidth="1"/>
    <col min="8720" max="8720" width="9.375" style="90" customWidth="1"/>
    <col min="8721" max="8721" width="7.625" style="90" customWidth="1"/>
    <col min="8722" max="8723" width="7.375" style="90" customWidth="1"/>
    <col min="8724" max="8724" width="8.375" style="90" customWidth="1"/>
    <col min="8725" max="8725" width="2.625" style="90" customWidth="1"/>
    <col min="8726" max="8738" width="7.625" style="90" customWidth="1"/>
    <col min="8739" max="8739" width="3.625" style="90" customWidth="1"/>
    <col min="8740" max="8742" width="7.625" style="90" customWidth="1"/>
    <col min="8743" max="8743" width="1.625" style="90" customWidth="1"/>
    <col min="8744" max="8760" width="7.625" style="90" customWidth="1"/>
    <col min="8761" max="8960" width="7.625" style="90"/>
    <col min="8961" max="8961" width="19.25" style="90" customWidth="1"/>
    <col min="8962" max="8962" width="13.25" style="90" customWidth="1"/>
    <col min="8963" max="8963" width="4.125" style="90" customWidth="1"/>
    <col min="8964" max="8964" width="7.75" style="90" customWidth="1"/>
    <col min="8965" max="8965" width="4.375" style="90" customWidth="1"/>
    <col min="8966" max="8966" width="10.125" style="90" customWidth="1"/>
    <col min="8967" max="8967" width="12" style="90" customWidth="1"/>
    <col min="8968" max="8968" width="2.375" style="90" customWidth="1"/>
    <col min="8969" max="8969" width="9.125" style="90" customWidth="1"/>
    <col min="8970" max="8970" width="9.625" style="90" customWidth="1"/>
    <col min="8971" max="8971" width="3.625" style="90" customWidth="1"/>
    <col min="8972" max="8972" width="10.625" style="90" customWidth="1"/>
    <col min="8973" max="8973" width="9.125" style="90" customWidth="1"/>
    <col min="8974" max="8974" width="4" style="90" customWidth="1"/>
    <col min="8975" max="8975" width="9.875" style="90" customWidth="1"/>
    <col min="8976" max="8976" width="9.375" style="90" customWidth="1"/>
    <col min="8977" max="8977" width="7.625" style="90" customWidth="1"/>
    <col min="8978" max="8979" width="7.375" style="90" customWidth="1"/>
    <col min="8980" max="8980" width="8.375" style="90" customWidth="1"/>
    <col min="8981" max="8981" width="2.625" style="90" customWidth="1"/>
    <col min="8982" max="8994" width="7.625" style="90" customWidth="1"/>
    <col min="8995" max="8995" width="3.625" style="90" customWidth="1"/>
    <col min="8996" max="8998" width="7.625" style="90" customWidth="1"/>
    <col min="8999" max="8999" width="1.625" style="90" customWidth="1"/>
    <col min="9000" max="9016" width="7.625" style="90" customWidth="1"/>
    <col min="9017" max="9216" width="7.625" style="90"/>
    <col min="9217" max="9217" width="19.25" style="90" customWidth="1"/>
    <col min="9218" max="9218" width="13.25" style="90" customWidth="1"/>
    <col min="9219" max="9219" width="4.125" style="90" customWidth="1"/>
    <col min="9220" max="9220" width="7.75" style="90" customWidth="1"/>
    <col min="9221" max="9221" width="4.375" style="90" customWidth="1"/>
    <col min="9222" max="9222" width="10.125" style="90" customWidth="1"/>
    <col min="9223" max="9223" width="12" style="90" customWidth="1"/>
    <col min="9224" max="9224" width="2.375" style="90" customWidth="1"/>
    <col min="9225" max="9225" width="9.125" style="90" customWidth="1"/>
    <col min="9226" max="9226" width="9.625" style="90" customWidth="1"/>
    <col min="9227" max="9227" width="3.625" style="90" customWidth="1"/>
    <col min="9228" max="9228" width="10.625" style="90" customWidth="1"/>
    <col min="9229" max="9229" width="9.125" style="90" customWidth="1"/>
    <col min="9230" max="9230" width="4" style="90" customWidth="1"/>
    <col min="9231" max="9231" width="9.875" style="90" customWidth="1"/>
    <col min="9232" max="9232" width="9.375" style="90" customWidth="1"/>
    <col min="9233" max="9233" width="7.625" style="90" customWidth="1"/>
    <col min="9234" max="9235" width="7.375" style="90" customWidth="1"/>
    <col min="9236" max="9236" width="8.375" style="90" customWidth="1"/>
    <col min="9237" max="9237" width="2.625" style="90" customWidth="1"/>
    <col min="9238" max="9250" width="7.625" style="90" customWidth="1"/>
    <col min="9251" max="9251" width="3.625" style="90" customWidth="1"/>
    <col min="9252" max="9254" width="7.625" style="90" customWidth="1"/>
    <col min="9255" max="9255" width="1.625" style="90" customWidth="1"/>
    <col min="9256" max="9272" width="7.625" style="90" customWidth="1"/>
    <col min="9273" max="9472" width="7.625" style="90"/>
    <col min="9473" max="9473" width="19.25" style="90" customWidth="1"/>
    <col min="9474" max="9474" width="13.25" style="90" customWidth="1"/>
    <col min="9475" max="9475" width="4.125" style="90" customWidth="1"/>
    <col min="9476" max="9476" width="7.75" style="90" customWidth="1"/>
    <col min="9477" max="9477" width="4.375" style="90" customWidth="1"/>
    <col min="9478" max="9478" width="10.125" style="90" customWidth="1"/>
    <col min="9479" max="9479" width="12" style="90" customWidth="1"/>
    <col min="9480" max="9480" width="2.375" style="90" customWidth="1"/>
    <col min="9481" max="9481" width="9.125" style="90" customWidth="1"/>
    <col min="9482" max="9482" width="9.625" style="90" customWidth="1"/>
    <col min="9483" max="9483" width="3.625" style="90" customWidth="1"/>
    <col min="9484" max="9484" width="10.625" style="90" customWidth="1"/>
    <col min="9485" max="9485" width="9.125" style="90" customWidth="1"/>
    <col min="9486" max="9486" width="4" style="90" customWidth="1"/>
    <col min="9487" max="9487" width="9.875" style="90" customWidth="1"/>
    <col min="9488" max="9488" width="9.375" style="90" customWidth="1"/>
    <col min="9489" max="9489" width="7.625" style="90" customWidth="1"/>
    <col min="9490" max="9491" width="7.375" style="90" customWidth="1"/>
    <col min="9492" max="9492" width="8.375" style="90" customWidth="1"/>
    <col min="9493" max="9493" width="2.625" style="90" customWidth="1"/>
    <col min="9494" max="9506" width="7.625" style="90" customWidth="1"/>
    <col min="9507" max="9507" width="3.625" style="90" customWidth="1"/>
    <col min="9508" max="9510" width="7.625" style="90" customWidth="1"/>
    <col min="9511" max="9511" width="1.625" style="90" customWidth="1"/>
    <col min="9512" max="9528" width="7.625" style="90" customWidth="1"/>
    <col min="9529" max="9728" width="7.625" style="90"/>
    <col min="9729" max="9729" width="19.25" style="90" customWidth="1"/>
    <col min="9730" max="9730" width="13.25" style="90" customWidth="1"/>
    <col min="9731" max="9731" width="4.125" style="90" customWidth="1"/>
    <col min="9732" max="9732" width="7.75" style="90" customWidth="1"/>
    <col min="9733" max="9733" width="4.375" style="90" customWidth="1"/>
    <col min="9734" max="9734" width="10.125" style="90" customWidth="1"/>
    <col min="9735" max="9735" width="12" style="90" customWidth="1"/>
    <col min="9736" max="9736" width="2.375" style="90" customWidth="1"/>
    <col min="9737" max="9737" width="9.125" style="90" customWidth="1"/>
    <col min="9738" max="9738" width="9.625" style="90" customWidth="1"/>
    <col min="9739" max="9739" width="3.625" style="90" customWidth="1"/>
    <col min="9740" max="9740" width="10.625" style="90" customWidth="1"/>
    <col min="9741" max="9741" width="9.125" style="90" customWidth="1"/>
    <col min="9742" max="9742" width="4" style="90" customWidth="1"/>
    <col min="9743" max="9743" width="9.875" style="90" customWidth="1"/>
    <col min="9744" max="9744" width="9.375" style="90" customWidth="1"/>
    <col min="9745" max="9745" width="7.625" style="90" customWidth="1"/>
    <col min="9746" max="9747" width="7.375" style="90" customWidth="1"/>
    <col min="9748" max="9748" width="8.375" style="90" customWidth="1"/>
    <col min="9749" max="9749" width="2.625" style="90" customWidth="1"/>
    <col min="9750" max="9762" width="7.625" style="90" customWidth="1"/>
    <col min="9763" max="9763" width="3.625" style="90" customWidth="1"/>
    <col min="9764" max="9766" width="7.625" style="90" customWidth="1"/>
    <col min="9767" max="9767" width="1.625" style="90" customWidth="1"/>
    <col min="9768" max="9784" width="7.625" style="90" customWidth="1"/>
    <col min="9785" max="9984" width="7.625" style="90"/>
    <col min="9985" max="9985" width="19.25" style="90" customWidth="1"/>
    <col min="9986" max="9986" width="13.25" style="90" customWidth="1"/>
    <col min="9987" max="9987" width="4.125" style="90" customWidth="1"/>
    <col min="9988" max="9988" width="7.75" style="90" customWidth="1"/>
    <col min="9989" max="9989" width="4.375" style="90" customWidth="1"/>
    <col min="9990" max="9990" width="10.125" style="90" customWidth="1"/>
    <col min="9991" max="9991" width="12" style="90" customWidth="1"/>
    <col min="9992" max="9992" width="2.375" style="90" customWidth="1"/>
    <col min="9993" max="9993" width="9.125" style="90" customWidth="1"/>
    <col min="9994" max="9994" width="9.625" style="90" customWidth="1"/>
    <col min="9995" max="9995" width="3.625" style="90" customWidth="1"/>
    <col min="9996" max="9996" width="10.625" style="90" customWidth="1"/>
    <col min="9997" max="9997" width="9.125" style="90" customWidth="1"/>
    <col min="9998" max="9998" width="4" style="90" customWidth="1"/>
    <col min="9999" max="9999" width="9.875" style="90" customWidth="1"/>
    <col min="10000" max="10000" width="9.375" style="90" customWidth="1"/>
    <col min="10001" max="10001" width="7.625" style="90" customWidth="1"/>
    <col min="10002" max="10003" width="7.375" style="90" customWidth="1"/>
    <col min="10004" max="10004" width="8.375" style="90" customWidth="1"/>
    <col min="10005" max="10005" width="2.625" style="90" customWidth="1"/>
    <col min="10006" max="10018" width="7.625" style="90" customWidth="1"/>
    <col min="10019" max="10019" width="3.625" style="90" customWidth="1"/>
    <col min="10020" max="10022" width="7.625" style="90" customWidth="1"/>
    <col min="10023" max="10023" width="1.625" style="90" customWidth="1"/>
    <col min="10024" max="10040" width="7.625" style="90" customWidth="1"/>
    <col min="10041" max="10240" width="7.625" style="90"/>
    <col min="10241" max="10241" width="19.25" style="90" customWidth="1"/>
    <col min="10242" max="10242" width="13.25" style="90" customWidth="1"/>
    <col min="10243" max="10243" width="4.125" style="90" customWidth="1"/>
    <col min="10244" max="10244" width="7.75" style="90" customWidth="1"/>
    <col min="10245" max="10245" width="4.375" style="90" customWidth="1"/>
    <col min="10246" max="10246" width="10.125" style="90" customWidth="1"/>
    <col min="10247" max="10247" width="12" style="90" customWidth="1"/>
    <col min="10248" max="10248" width="2.375" style="90" customWidth="1"/>
    <col min="10249" max="10249" width="9.125" style="90" customWidth="1"/>
    <col min="10250" max="10250" width="9.625" style="90" customWidth="1"/>
    <col min="10251" max="10251" width="3.625" style="90" customWidth="1"/>
    <col min="10252" max="10252" width="10.625" style="90" customWidth="1"/>
    <col min="10253" max="10253" width="9.125" style="90" customWidth="1"/>
    <col min="10254" max="10254" width="4" style="90" customWidth="1"/>
    <col min="10255" max="10255" width="9.875" style="90" customWidth="1"/>
    <col min="10256" max="10256" width="9.375" style="90" customWidth="1"/>
    <col min="10257" max="10257" width="7.625" style="90" customWidth="1"/>
    <col min="10258" max="10259" width="7.375" style="90" customWidth="1"/>
    <col min="10260" max="10260" width="8.375" style="90" customWidth="1"/>
    <col min="10261" max="10261" width="2.625" style="90" customWidth="1"/>
    <col min="10262" max="10274" width="7.625" style="90" customWidth="1"/>
    <col min="10275" max="10275" width="3.625" style="90" customWidth="1"/>
    <col min="10276" max="10278" width="7.625" style="90" customWidth="1"/>
    <col min="10279" max="10279" width="1.625" style="90" customWidth="1"/>
    <col min="10280" max="10296" width="7.625" style="90" customWidth="1"/>
    <col min="10297" max="10496" width="7.625" style="90"/>
    <col min="10497" max="10497" width="19.25" style="90" customWidth="1"/>
    <col min="10498" max="10498" width="13.25" style="90" customWidth="1"/>
    <col min="10499" max="10499" width="4.125" style="90" customWidth="1"/>
    <col min="10500" max="10500" width="7.75" style="90" customWidth="1"/>
    <col min="10501" max="10501" width="4.375" style="90" customWidth="1"/>
    <col min="10502" max="10502" width="10.125" style="90" customWidth="1"/>
    <col min="10503" max="10503" width="12" style="90" customWidth="1"/>
    <col min="10504" max="10504" width="2.375" style="90" customWidth="1"/>
    <col min="10505" max="10505" width="9.125" style="90" customWidth="1"/>
    <col min="10506" max="10506" width="9.625" style="90" customWidth="1"/>
    <col min="10507" max="10507" width="3.625" style="90" customWidth="1"/>
    <col min="10508" max="10508" width="10.625" style="90" customWidth="1"/>
    <col min="10509" max="10509" width="9.125" style="90" customWidth="1"/>
    <col min="10510" max="10510" width="4" style="90" customWidth="1"/>
    <col min="10511" max="10511" width="9.875" style="90" customWidth="1"/>
    <col min="10512" max="10512" width="9.375" style="90" customWidth="1"/>
    <col min="10513" max="10513" width="7.625" style="90" customWidth="1"/>
    <col min="10514" max="10515" width="7.375" style="90" customWidth="1"/>
    <col min="10516" max="10516" width="8.375" style="90" customWidth="1"/>
    <col min="10517" max="10517" width="2.625" style="90" customWidth="1"/>
    <col min="10518" max="10530" width="7.625" style="90" customWidth="1"/>
    <col min="10531" max="10531" width="3.625" style="90" customWidth="1"/>
    <col min="10532" max="10534" width="7.625" style="90" customWidth="1"/>
    <col min="10535" max="10535" width="1.625" style="90" customWidth="1"/>
    <col min="10536" max="10552" width="7.625" style="90" customWidth="1"/>
    <col min="10553" max="10752" width="7.625" style="90"/>
    <col min="10753" max="10753" width="19.25" style="90" customWidth="1"/>
    <col min="10754" max="10754" width="13.25" style="90" customWidth="1"/>
    <col min="10755" max="10755" width="4.125" style="90" customWidth="1"/>
    <col min="10756" max="10756" width="7.75" style="90" customWidth="1"/>
    <col min="10757" max="10757" width="4.375" style="90" customWidth="1"/>
    <col min="10758" max="10758" width="10.125" style="90" customWidth="1"/>
    <col min="10759" max="10759" width="12" style="90" customWidth="1"/>
    <col min="10760" max="10760" width="2.375" style="90" customWidth="1"/>
    <col min="10761" max="10761" width="9.125" style="90" customWidth="1"/>
    <col min="10762" max="10762" width="9.625" style="90" customWidth="1"/>
    <col min="10763" max="10763" width="3.625" style="90" customWidth="1"/>
    <col min="10764" max="10764" width="10.625" style="90" customWidth="1"/>
    <col min="10765" max="10765" width="9.125" style="90" customWidth="1"/>
    <col min="10766" max="10766" width="4" style="90" customWidth="1"/>
    <col min="10767" max="10767" width="9.875" style="90" customWidth="1"/>
    <col min="10768" max="10768" width="9.375" style="90" customWidth="1"/>
    <col min="10769" max="10769" width="7.625" style="90" customWidth="1"/>
    <col min="10770" max="10771" width="7.375" style="90" customWidth="1"/>
    <col min="10772" max="10772" width="8.375" style="90" customWidth="1"/>
    <col min="10773" max="10773" width="2.625" style="90" customWidth="1"/>
    <col min="10774" max="10786" width="7.625" style="90" customWidth="1"/>
    <col min="10787" max="10787" width="3.625" style="90" customWidth="1"/>
    <col min="10788" max="10790" width="7.625" style="90" customWidth="1"/>
    <col min="10791" max="10791" width="1.625" style="90" customWidth="1"/>
    <col min="10792" max="10808" width="7.625" style="90" customWidth="1"/>
    <col min="10809" max="11008" width="7.625" style="90"/>
    <col min="11009" max="11009" width="19.25" style="90" customWidth="1"/>
    <col min="11010" max="11010" width="13.25" style="90" customWidth="1"/>
    <col min="11011" max="11011" width="4.125" style="90" customWidth="1"/>
    <col min="11012" max="11012" width="7.75" style="90" customWidth="1"/>
    <col min="11013" max="11013" width="4.375" style="90" customWidth="1"/>
    <col min="11014" max="11014" width="10.125" style="90" customWidth="1"/>
    <col min="11015" max="11015" width="12" style="90" customWidth="1"/>
    <col min="11016" max="11016" width="2.375" style="90" customWidth="1"/>
    <col min="11017" max="11017" width="9.125" style="90" customWidth="1"/>
    <col min="11018" max="11018" width="9.625" style="90" customWidth="1"/>
    <col min="11019" max="11019" width="3.625" style="90" customWidth="1"/>
    <col min="11020" max="11020" width="10.625" style="90" customWidth="1"/>
    <col min="11021" max="11021" width="9.125" style="90" customWidth="1"/>
    <col min="11022" max="11022" width="4" style="90" customWidth="1"/>
    <col min="11023" max="11023" width="9.875" style="90" customWidth="1"/>
    <col min="11024" max="11024" width="9.375" style="90" customWidth="1"/>
    <col min="11025" max="11025" width="7.625" style="90" customWidth="1"/>
    <col min="11026" max="11027" width="7.375" style="90" customWidth="1"/>
    <col min="11028" max="11028" width="8.375" style="90" customWidth="1"/>
    <col min="11029" max="11029" width="2.625" style="90" customWidth="1"/>
    <col min="11030" max="11042" width="7.625" style="90" customWidth="1"/>
    <col min="11043" max="11043" width="3.625" style="90" customWidth="1"/>
    <col min="11044" max="11046" width="7.625" style="90" customWidth="1"/>
    <col min="11047" max="11047" width="1.625" style="90" customWidth="1"/>
    <col min="11048" max="11064" width="7.625" style="90" customWidth="1"/>
    <col min="11065" max="11264" width="7.625" style="90"/>
    <col min="11265" max="11265" width="19.25" style="90" customWidth="1"/>
    <col min="11266" max="11266" width="13.25" style="90" customWidth="1"/>
    <col min="11267" max="11267" width="4.125" style="90" customWidth="1"/>
    <col min="11268" max="11268" width="7.75" style="90" customWidth="1"/>
    <col min="11269" max="11269" width="4.375" style="90" customWidth="1"/>
    <col min="11270" max="11270" width="10.125" style="90" customWidth="1"/>
    <col min="11271" max="11271" width="12" style="90" customWidth="1"/>
    <col min="11272" max="11272" width="2.375" style="90" customWidth="1"/>
    <col min="11273" max="11273" width="9.125" style="90" customWidth="1"/>
    <col min="11274" max="11274" width="9.625" style="90" customWidth="1"/>
    <col min="11275" max="11275" width="3.625" style="90" customWidth="1"/>
    <col min="11276" max="11276" width="10.625" style="90" customWidth="1"/>
    <col min="11277" max="11277" width="9.125" style="90" customWidth="1"/>
    <col min="11278" max="11278" width="4" style="90" customWidth="1"/>
    <col min="11279" max="11279" width="9.875" style="90" customWidth="1"/>
    <col min="11280" max="11280" width="9.375" style="90" customWidth="1"/>
    <col min="11281" max="11281" width="7.625" style="90" customWidth="1"/>
    <col min="11282" max="11283" width="7.375" style="90" customWidth="1"/>
    <col min="11284" max="11284" width="8.375" style="90" customWidth="1"/>
    <col min="11285" max="11285" width="2.625" style="90" customWidth="1"/>
    <col min="11286" max="11298" width="7.625" style="90" customWidth="1"/>
    <col min="11299" max="11299" width="3.625" style="90" customWidth="1"/>
    <col min="11300" max="11302" width="7.625" style="90" customWidth="1"/>
    <col min="11303" max="11303" width="1.625" style="90" customWidth="1"/>
    <col min="11304" max="11320" width="7.625" style="90" customWidth="1"/>
    <col min="11321" max="11520" width="7.625" style="90"/>
    <col min="11521" max="11521" width="19.25" style="90" customWidth="1"/>
    <col min="11522" max="11522" width="13.25" style="90" customWidth="1"/>
    <col min="11523" max="11523" width="4.125" style="90" customWidth="1"/>
    <col min="11524" max="11524" width="7.75" style="90" customWidth="1"/>
    <col min="11525" max="11525" width="4.375" style="90" customWidth="1"/>
    <col min="11526" max="11526" width="10.125" style="90" customWidth="1"/>
    <col min="11527" max="11527" width="12" style="90" customWidth="1"/>
    <col min="11528" max="11528" width="2.375" style="90" customWidth="1"/>
    <col min="11529" max="11529" width="9.125" style="90" customWidth="1"/>
    <col min="11530" max="11530" width="9.625" style="90" customWidth="1"/>
    <col min="11531" max="11531" width="3.625" style="90" customWidth="1"/>
    <col min="11532" max="11532" width="10.625" style="90" customWidth="1"/>
    <col min="11533" max="11533" width="9.125" style="90" customWidth="1"/>
    <col min="11534" max="11534" width="4" style="90" customWidth="1"/>
    <col min="11535" max="11535" width="9.875" style="90" customWidth="1"/>
    <col min="11536" max="11536" width="9.375" style="90" customWidth="1"/>
    <col min="11537" max="11537" width="7.625" style="90" customWidth="1"/>
    <col min="11538" max="11539" width="7.375" style="90" customWidth="1"/>
    <col min="11540" max="11540" width="8.375" style="90" customWidth="1"/>
    <col min="11541" max="11541" width="2.625" style="90" customWidth="1"/>
    <col min="11542" max="11554" width="7.625" style="90" customWidth="1"/>
    <col min="11555" max="11555" width="3.625" style="90" customWidth="1"/>
    <col min="11556" max="11558" width="7.625" style="90" customWidth="1"/>
    <col min="11559" max="11559" width="1.625" style="90" customWidth="1"/>
    <col min="11560" max="11576" width="7.625" style="90" customWidth="1"/>
    <col min="11577" max="11776" width="7.625" style="90"/>
    <col min="11777" max="11777" width="19.25" style="90" customWidth="1"/>
    <col min="11778" max="11778" width="13.25" style="90" customWidth="1"/>
    <col min="11779" max="11779" width="4.125" style="90" customWidth="1"/>
    <col min="11780" max="11780" width="7.75" style="90" customWidth="1"/>
    <col min="11781" max="11781" width="4.375" style="90" customWidth="1"/>
    <col min="11782" max="11782" width="10.125" style="90" customWidth="1"/>
    <col min="11783" max="11783" width="12" style="90" customWidth="1"/>
    <col min="11784" max="11784" width="2.375" style="90" customWidth="1"/>
    <col min="11785" max="11785" width="9.125" style="90" customWidth="1"/>
    <col min="11786" max="11786" width="9.625" style="90" customWidth="1"/>
    <col min="11787" max="11787" width="3.625" style="90" customWidth="1"/>
    <col min="11788" max="11788" width="10.625" style="90" customWidth="1"/>
    <col min="11789" max="11789" width="9.125" style="90" customWidth="1"/>
    <col min="11790" max="11790" width="4" style="90" customWidth="1"/>
    <col min="11791" max="11791" width="9.875" style="90" customWidth="1"/>
    <col min="11792" max="11792" width="9.375" style="90" customWidth="1"/>
    <col min="11793" max="11793" width="7.625" style="90" customWidth="1"/>
    <col min="11794" max="11795" width="7.375" style="90" customWidth="1"/>
    <col min="11796" max="11796" width="8.375" style="90" customWidth="1"/>
    <col min="11797" max="11797" width="2.625" style="90" customWidth="1"/>
    <col min="11798" max="11810" width="7.625" style="90" customWidth="1"/>
    <col min="11811" max="11811" width="3.625" style="90" customWidth="1"/>
    <col min="11812" max="11814" width="7.625" style="90" customWidth="1"/>
    <col min="11815" max="11815" width="1.625" style="90" customWidth="1"/>
    <col min="11816" max="11832" width="7.625" style="90" customWidth="1"/>
    <col min="11833" max="12032" width="7.625" style="90"/>
    <col min="12033" max="12033" width="19.25" style="90" customWidth="1"/>
    <col min="12034" max="12034" width="13.25" style="90" customWidth="1"/>
    <col min="12035" max="12035" width="4.125" style="90" customWidth="1"/>
    <col min="12036" max="12036" width="7.75" style="90" customWidth="1"/>
    <col min="12037" max="12037" width="4.375" style="90" customWidth="1"/>
    <col min="12038" max="12038" width="10.125" style="90" customWidth="1"/>
    <col min="12039" max="12039" width="12" style="90" customWidth="1"/>
    <col min="12040" max="12040" width="2.375" style="90" customWidth="1"/>
    <col min="12041" max="12041" width="9.125" style="90" customWidth="1"/>
    <col min="12042" max="12042" width="9.625" style="90" customWidth="1"/>
    <col min="12043" max="12043" width="3.625" style="90" customWidth="1"/>
    <col min="12044" max="12044" width="10.625" style="90" customWidth="1"/>
    <col min="12045" max="12045" width="9.125" style="90" customWidth="1"/>
    <col min="12046" max="12046" width="4" style="90" customWidth="1"/>
    <col min="12047" max="12047" width="9.875" style="90" customWidth="1"/>
    <col min="12048" max="12048" width="9.375" style="90" customWidth="1"/>
    <col min="12049" max="12049" width="7.625" style="90" customWidth="1"/>
    <col min="12050" max="12051" width="7.375" style="90" customWidth="1"/>
    <col min="12052" max="12052" width="8.375" style="90" customWidth="1"/>
    <col min="12053" max="12053" width="2.625" style="90" customWidth="1"/>
    <col min="12054" max="12066" width="7.625" style="90" customWidth="1"/>
    <col min="12067" max="12067" width="3.625" style="90" customWidth="1"/>
    <col min="12068" max="12070" width="7.625" style="90" customWidth="1"/>
    <col min="12071" max="12071" width="1.625" style="90" customWidth="1"/>
    <col min="12072" max="12088" width="7.625" style="90" customWidth="1"/>
    <col min="12089" max="12288" width="7.625" style="90"/>
    <col min="12289" max="12289" width="19.25" style="90" customWidth="1"/>
    <col min="12290" max="12290" width="13.25" style="90" customWidth="1"/>
    <col min="12291" max="12291" width="4.125" style="90" customWidth="1"/>
    <col min="12292" max="12292" width="7.75" style="90" customWidth="1"/>
    <col min="12293" max="12293" width="4.375" style="90" customWidth="1"/>
    <col min="12294" max="12294" width="10.125" style="90" customWidth="1"/>
    <col min="12295" max="12295" width="12" style="90" customWidth="1"/>
    <col min="12296" max="12296" width="2.375" style="90" customWidth="1"/>
    <col min="12297" max="12297" width="9.125" style="90" customWidth="1"/>
    <col min="12298" max="12298" width="9.625" style="90" customWidth="1"/>
    <col min="12299" max="12299" width="3.625" style="90" customWidth="1"/>
    <col min="12300" max="12300" width="10.625" style="90" customWidth="1"/>
    <col min="12301" max="12301" width="9.125" style="90" customWidth="1"/>
    <col min="12302" max="12302" width="4" style="90" customWidth="1"/>
    <col min="12303" max="12303" width="9.875" style="90" customWidth="1"/>
    <col min="12304" max="12304" width="9.375" style="90" customWidth="1"/>
    <col min="12305" max="12305" width="7.625" style="90" customWidth="1"/>
    <col min="12306" max="12307" width="7.375" style="90" customWidth="1"/>
    <col min="12308" max="12308" width="8.375" style="90" customWidth="1"/>
    <col min="12309" max="12309" width="2.625" style="90" customWidth="1"/>
    <col min="12310" max="12322" width="7.625" style="90" customWidth="1"/>
    <col min="12323" max="12323" width="3.625" style="90" customWidth="1"/>
    <col min="12324" max="12326" width="7.625" style="90" customWidth="1"/>
    <col min="12327" max="12327" width="1.625" style="90" customWidth="1"/>
    <col min="12328" max="12344" width="7.625" style="90" customWidth="1"/>
    <col min="12345" max="12544" width="7.625" style="90"/>
    <col min="12545" max="12545" width="19.25" style="90" customWidth="1"/>
    <col min="12546" max="12546" width="13.25" style="90" customWidth="1"/>
    <col min="12547" max="12547" width="4.125" style="90" customWidth="1"/>
    <col min="12548" max="12548" width="7.75" style="90" customWidth="1"/>
    <col min="12549" max="12549" width="4.375" style="90" customWidth="1"/>
    <col min="12550" max="12550" width="10.125" style="90" customWidth="1"/>
    <col min="12551" max="12551" width="12" style="90" customWidth="1"/>
    <col min="12552" max="12552" width="2.375" style="90" customWidth="1"/>
    <col min="12553" max="12553" width="9.125" style="90" customWidth="1"/>
    <col min="12554" max="12554" width="9.625" style="90" customWidth="1"/>
    <col min="12555" max="12555" width="3.625" style="90" customWidth="1"/>
    <col min="12556" max="12556" width="10.625" style="90" customWidth="1"/>
    <col min="12557" max="12557" width="9.125" style="90" customWidth="1"/>
    <col min="12558" max="12558" width="4" style="90" customWidth="1"/>
    <col min="12559" max="12559" width="9.875" style="90" customWidth="1"/>
    <col min="12560" max="12560" width="9.375" style="90" customWidth="1"/>
    <col min="12561" max="12561" width="7.625" style="90" customWidth="1"/>
    <col min="12562" max="12563" width="7.375" style="90" customWidth="1"/>
    <col min="12564" max="12564" width="8.375" style="90" customWidth="1"/>
    <col min="12565" max="12565" width="2.625" style="90" customWidth="1"/>
    <col min="12566" max="12578" width="7.625" style="90" customWidth="1"/>
    <col min="12579" max="12579" width="3.625" style="90" customWidth="1"/>
    <col min="12580" max="12582" width="7.625" style="90" customWidth="1"/>
    <col min="12583" max="12583" width="1.625" style="90" customWidth="1"/>
    <col min="12584" max="12600" width="7.625" style="90" customWidth="1"/>
    <col min="12601" max="12800" width="7.625" style="90"/>
    <col min="12801" max="12801" width="19.25" style="90" customWidth="1"/>
    <col min="12802" max="12802" width="13.25" style="90" customWidth="1"/>
    <col min="12803" max="12803" width="4.125" style="90" customWidth="1"/>
    <col min="12804" max="12804" width="7.75" style="90" customWidth="1"/>
    <col min="12805" max="12805" width="4.375" style="90" customWidth="1"/>
    <col min="12806" max="12806" width="10.125" style="90" customWidth="1"/>
    <col min="12807" max="12807" width="12" style="90" customWidth="1"/>
    <col min="12808" max="12808" width="2.375" style="90" customWidth="1"/>
    <col min="12809" max="12809" width="9.125" style="90" customWidth="1"/>
    <col min="12810" max="12810" width="9.625" style="90" customWidth="1"/>
    <col min="12811" max="12811" width="3.625" style="90" customWidth="1"/>
    <col min="12812" max="12812" width="10.625" style="90" customWidth="1"/>
    <col min="12813" max="12813" width="9.125" style="90" customWidth="1"/>
    <col min="12814" max="12814" width="4" style="90" customWidth="1"/>
    <col min="12815" max="12815" width="9.875" style="90" customWidth="1"/>
    <col min="12816" max="12816" width="9.375" style="90" customWidth="1"/>
    <col min="12817" max="12817" width="7.625" style="90" customWidth="1"/>
    <col min="12818" max="12819" width="7.375" style="90" customWidth="1"/>
    <col min="12820" max="12820" width="8.375" style="90" customWidth="1"/>
    <col min="12821" max="12821" width="2.625" style="90" customWidth="1"/>
    <col min="12822" max="12834" width="7.625" style="90" customWidth="1"/>
    <col min="12835" max="12835" width="3.625" style="90" customWidth="1"/>
    <col min="12836" max="12838" width="7.625" style="90" customWidth="1"/>
    <col min="12839" max="12839" width="1.625" style="90" customWidth="1"/>
    <col min="12840" max="12856" width="7.625" style="90" customWidth="1"/>
    <col min="12857" max="13056" width="7.625" style="90"/>
    <col min="13057" max="13057" width="19.25" style="90" customWidth="1"/>
    <col min="13058" max="13058" width="13.25" style="90" customWidth="1"/>
    <col min="13059" max="13059" width="4.125" style="90" customWidth="1"/>
    <col min="13060" max="13060" width="7.75" style="90" customWidth="1"/>
    <col min="13061" max="13061" width="4.375" style="90" customWidth="1"/>
    <col min="13062" max="13062" width="10.125" style="90" customWidth="1"/>
    <col min="13063" max="13063" width="12" style="90" customWidth="1"/>
    <col min="13064" max="13064" width="2.375" style="90" customWidth="1"/>
    <col min="13065" max="13065" width="9.125" style="90" customWidth="1"/>
    <col min="13066" max="13066" width="9.625" style="90" customWidth="1"/>
    <col min="13067" max="13067" width="3.625" style="90" customWidth="1"/>
    <col min="13068" max="13068" width="10.625" style="90" customWidth="1"/>
    <col min="13069" max="13069" width="9.125" style="90" customWidth="1"/>
    <col min="13070" max="13070" width="4" style="90" customWidth="1"/>
    <col min="13071" max="13071" width="9.875" style="90" customWidth="1"/>
    <col min="13072" max="13072" width="9.375" style="90" customWidth="1"/>
    <col min="13073" max="13073" width="7.625" style="90" customWidth="1"/>
    <col min="13074" max="13075" width="7.375" style="90" customWidth="1"/>
    <col min="13076" max="13076" width="8.375" style="90" customWidth="1"/>
    <col min="13077" max="13077" width="2.625" style="90" customWidth="1"/>
    <col min="13078" max="13090" width="7.625" style="90" customWidth="1"/>
    <col min="13091" max="13091" width="3.625" style="90" customWidth="1"/>
    <col min="13092" max="13094" width="7.625" style="90" customWidth="1"/>
    <col min="13095" max="13095" width="1.625" style="90" customWidth="1"/>
    <col min="13096" max="13112" width="7.625" style="90" customWidth="1"/>
    <col min="13113" max="13312" width="7.625" style="90"/>
    <col min="13313" max="13313" width="19.25" style="90" customWidth="1"/>
    <col min="13314" max="13314" width="13.25" style="90" customWidth="1"/>
    <col min="13315" max="13315" width="4.125" style="90" customWidth="1"/>
    <col min="13316" max="13316" width="7.75" style="90" customWidth="1"/>
    <col min="13317" max="13317" width="4.375" style="90" customWidth="1"/>
    <col min="13318" max="13318" width="10.125" style="90" customWidth="1"/>
    <col min="13319" max="13319" width="12" style="90" customWidth="1"/>
    <col min="13320" max="13320" width="2.375" style="90" customWidth="1"/>
    <col min="13321" max="13321" width="9.125" style="90" customWidth="1"/>
    <col min="13322" max="13322" width="9.625" style="90" customWidth="1"/>
    <col min="13323" max="13323" width="3.625" style="90" customWidth="1"/>
    <col min="13324" max="13324" width="10.625" style="90" customWidth="1"/>
    <col min="13325" max="13325" width="9.125" style="90" customWidth="1"/>
    <col min="13326" max="13326" width="4" style="90" customWidth="1"/>
    <col min="13327" max="13327" width="9.875" style="90" customWidth="1"/>
    <col min="13328" max="13328" width="9.375" style="90" customWidth="1"/>
    <col min="13329" max="13329" width="7.625" style="90" customWidth="1"/>
    <col min="13330" max="13331" width="7.375" style="90" customWidth="1"/>
    <col min="13332" max="13332" width="8.375" style="90" customWidth="1"/>
    <col min="13333" max="13333" width="2.625" style="90" customWidth="1"/>
    <col min="13334" max="13346" width="7.625" style="90" customWidth="1"/>
    <col min="13347" max="13347" width="3.625" style="90" customWidth="1"/>
    <col min="13348" max="13350" width="7.625" style="90" customWidth="1"/>
    <col min="13351" max="13351" width="1.625" style="90" customWidth="1"/>
    <col min="13352" max="13368" width="7.625" style="90" customWidth="1"/>
    <col min="13369" max="13568" width="7.625" style="90"/>
    <col min="13569" max="13569" width="19.25" style="90" customWidth="1"/>
    <col min="13570" max="13570" width="13.25" style="90" customWidth="1"/>
    <col min="13571" max="13571" width="4.125" style="90" customWidth="1"/>
    <col min="13572" max="13572" width="7.75" style="90" customWidth="1"/>
    <col min="13573" max="13573" width="4.375" style="90" customWidth="1"/>
    <col min="13574" max="13574" width="10.125" style="90" customWidth="1"/>
    <col min="13575" max="13575" width="12" style="90" customWidth="1"/>
    <col min="13576" max="13576" width="2.375" style="90" customWidth="1"/>
    <col min="13577" max="13577" width="9.125" style="90" customWidth="1"/>
    <col min="13578" max="13578" width="9.625" style="90" customWidth="1"/>
    <col min="13579" max="13579" width="3.625" style="90" customWidth="1"/>
    <col min="13580" max="13580" width="10.625" style="90" customWidth="1"/>
    <col min="13581" max="13581" width="9.125" style="90" customWidth="1"/>
    <col min="13582" max="13582" width="4" style="90" customWidth="1"/>
    <col min="13583" max="13583" width="9.875" style="90" customWidth="1"/>
    <col min="13584" max="13584" width="9.375" style="90" customWidth="1"/>
    <col min="13585" max="13585" width="7.625" style="90" customWidth="1"/>
    <col min="13586" max="13587" width="7.375" style="90" customWidth="1"/>
    <col min="13588" max="13588" width="8.375" style="90" customWidth="1"/>
    <col min="13589" max="13589" width="2.625" style="90" customWidth="1"/>
    <col min="13590" max="13602" width="7.625" style="90" customWidth="1"/>
    <col min="13603" max="13603" width="3.625" style="90" customWidth="1"/>
    <col min="13604" max="13606" width="7.625" style="90" customWidth="1"/>
    <col min="13607" max="13607" width="1.625" style="90" customWidth="1"/>
    <col min="13608" max="13624" width="7.625" style="90" customWidth="1"/>
    <col min="13625" max="13824" width="7.625" style="90"/>
    <col min="13825" max="13825" width="19.25" style="90" customWidth="1"/>
    <col min="13826" max="13826" width="13.25" style="90" customWidth="1"/>
    <col min="13827" max="13827" width="4.125" style="90" customWidth="1"/>
    <col min="13828" max="13828" width="7.75" style="90" customWidth="1"/>
    <col min="13829" max="13829" width="4.375" style="90" customWidth="1"/>
    <col min="13830" max="13830" width="10.125" style="90" customWidth="1"/>
    <col min="13831" max="13831" width="12" style="90" customWidth="1"/>
    <col min="13832" max="13832" width="2.375" style="90" customWidth="1"/>
    <col min="13833" max="13833" width="9.125" style="90" customWidth="1"/>
    <col min="13834" max="13834" width="9.625" style="90" customWidth="1"/>
    <col min="13835" max="13835" width="3.625" style="90" customWidth="1"/>
    <col min="13836" max="13836" width="10.625" style="90" customWidth="1"/>
    <col min="13837" max="13837" width="9.125" style="90" customWidth="1"/>
    <col min="13838" max="13838" width="4" style="90" customWidth="1"/>
    <col min="13839" max="13839" width="9.875" style="90" customWidth="1"/>
    <col min="13840" max="13840" width="9.375" style="90" customWidth="1"/>
    <col min="13841" max="13841" width="7.625" style="90" customWidth="1"/>
    <col min="13842" max="13843" width="7.375" style="90" customWidth="1"/>
    <col min="13844" max="13844" width="8.375" style="90" customWidth="1"/>
    <col min="13845" max="13845" width="2.625" style="90" customWidth="1"/>
    <col min="13846" max="13858" width="7.625" style="90" customWidth="1"/>
    <col min="13859" max="13859" width="3.625" style="90" customWidth="1"/>
    <col min="13860" max="13862" width="7.625" style="90" customWidth="1"/>
    <col min="13863" max="13863" width="1.625" style="90" customWidth="1"/>
    <col min="13864" max="13880" width="7.625" style="90" customWidth="1"/>
    <col min="13881" max="14080" width="7.625" style="90"/>
    <col min="14081" max="14081" width="19.25" style="90" customWidth="1"/>
    <col min="14082" max="14082" width="13.25" style="90" customWidth="1"/>
    <col min="14083" max="14083" width="4.125" style="90" customWidth="1"/>
    <col min="14084" max="14084" width="7.75" style="90" customWidth="1"/>
    <col min="14085" max="14085" width="4.375" style="90" customWidth="1"/>
    <col min="14086" max="14086" width="10.125" style="90" customWidth="1"/>
    <col min="14087" max="14087" width="12" style="90" customWidth="1"/>
    <col min="14088" max="14088" width="2.375" style="90" customWidth="1"/>
    <col min="14089" max="14089" width="9.125" style="90" customWidth="1"/>
    <col min="14090" max="14090" width="9.625" style="90" customWidth="1"/>
    <col min="14091" max="14091" width="3.625" style="90" customWidth="1"/>
    <col min="14092" max="14092" width="10.625" style="90" customWidth="1"/>
    <col min="14093" max="14093" width="9.125" style="90" customWidth="1"/>
    <col min="14094" max="14094" width="4" style="90" customWidth="1"/>
    <col min="14095" max="14095" width="9.875" style="90" customWidth="1"/>
    <col min="14096" max="14096" width="9.375" style="90" customWidth="1"/>
    <col min="14097" max="14097" width="7.625" style="90" customWidth="1"/>
    <col min="14098" max="14099" width="7.375" style="90" customWidth="1"/>
    <col min="14100" max="14100" width="8.375" style="90" customWidth="1"/>
    <col min="14101" max="14101" width="2.625" style="90" customWidth="1"/>
    <col min="14102" max="14114" width="7.625" style="90" customWidth="1"/>
    <col min="14115" max="14115" width="3.625" style="90" customWidth="1"/>
    <col min="14116" max="14118" width="7.625" style="90" customWidth="1"/>
    <col min="14119" max="14119" width="1.625" style="90" customWidth="1"/>
    <col min="14120" max="14136" width="7.625" style="90" customWidth="1"/>
    <col min="14137" max="14336" width="7.625" style="90"/>
    <col min="14337" max="14337" width="19.25" style="90" customWidth="1"/>
    <col min="14338" max="14338" width="13.25" style="90" customWidth="1"/>
    <col min="14339" max="14339" width="4.125" style="90" customWidth="1"/>
    <col min="14340" max="14340" width="7.75" style="90" customWidth="1"/>
    <col min="14341" max="14341" width="4.375" style="90" customWidth="1"/>
    <col min="14342" max="14342" width="10.125" style="90" customWidth="1"/>
    <col min="14343" max="14343" width="12" style="90" customWidth="1"/>
    <col min="14344" max="14344" width="2.375" style="90" customWidth="1"/>
    <col min="14345" max="14345" width="9.125" style="90" customWidth="1"/>
    <col min="14346" max="14346" width="9.625" style="90" customWidth="1"/>
    <col min="14347" max="14347" width="3.625" style="90" customWidth="1"/>
    <col min="14348" max="14348" width="10.625" style="90" customWidth="1"/>
    <col min="14349" max="14349" width="9.125" style="90" customWidth="1"/>
    <col min="14350" max="14350" width="4" style="90" customWidth="1"/>
    <col min="14351" max="14351" width="9.875" style="90" customWidth="1"/>
    <col min="14352" max="14352" width="9.375" style="90" customWidth="1"/>
    <col min="14353" max="14353" width="7.625" style="90" customWidth="1"/>
    <col min="14354" max="14355" width="7.375" style="90" customWidth="1"/>
    <col min="14356" max="14356" width="8.375" style="90" customWidth="1"/>
    <col min="14357" max="14357" width="2.625" style="90" customWidth="1"/>
    <col min="14358" max="14370" width="7.625" style="90" customWidth="1"/>
    <col min="14371" max="14371" width="3.625" style="90" customWidth="1"/>
    <col min="14372" max="14374" width="7.625" style="90" customWidth="1"/>
    <col min="14375" max="14375" width="1.625" style="90" customWidth="1"/>
    <col min="14376" max="14392" width="7.625" style="90" customWidth="1"/>
    <col min="14393" max="14592" width="7.625" style="90"/>
    <col min="14593" max="14593" width="19.25" style="90" customWidth="1"/>
    <col min="14594" max="14594" width="13.25" style="90" customWidth="1"/>
    <col min="14595" max="14595" width="4.125" style="90" customWidth="1"/>
    <col min="14596" max="14596" width="7.75" style="90" customWidth="1"/>
    <col min="14597" max="14597" width="4.375" style="90" customWidth="1"/>
    <col min="14598" max="14598" width="10.125" style="90" customWidth="1"/>
    <col min="14599" max="14599" width="12" style="90" customWidth="1"/>
    <col min="14600" max="14600" width="2.375" style="90" customWidth="1"/>
    <col min="14601" max="14601" width="9.125" style="90" customWidth="1"/>
    <col min="14602" max="14602" width="9.625" style="90" customWidth="1"/>
    <col min="14603" max="14603" width="3.625" style="90" customWidth="1"/>
    <col min="14604" max="14604" width="10.625" style="90" customWidth="1"/>
    <col min="14605" max="14605" width="9.125" style="90" customWidth="1"/>
    <col min="14606" max="14606" width="4" style="90" customWidth="1"/>
    <col min="14607" max="14607" width="9.875" style="90" customWidth="1"/>
    <col min="14608" max="14608" width="9.375" style="90" customWidth="1"/>
    <col min="14609" max="14609" width="7.625" style="90" customWidth="1"/>
    <col min="14610" max="14611" width="7.375" style="90" customWidth="1"/>
    <col min="14612" max="14612" width="8.375" style="90" customWidth="1"/>
    <col min="14613" max="14613" width="2.625" style="90" customWidth="1"/>
    <col min="14614" max="14626" width="7.625" style="90" customWidth="1"/>
    <col min="14627" max="14627" width="3.625" style="90" customWidth="1"/>
    <col min="14628" max="14630" width="7.625" style="90" customWidth="1"/>
    <col min="14631" max="14631" width="1.625" style="90" customWidth="1"/>
    <col min="14632" max="14648" width="7.625" style="90" customWidth="1"/>
    <col min="14649" max="14848" width="7.625" style="90"/>
    <col min="14849" max="14849" width="19.25" style="90" customWidth="1"/>
    <col min="14850" max="14850" width="13.25" style="90" customWidth="1"/>
    <col min="14851" max="14851" width="4.125" style="90" customWidth="1"/>
    <col min="14852" max="14852" width="7.75" style="90" customWidth="1"/>
    <col min="14853" max="14853" width="4.375" style="90" customWidth="1"/>
    <col min="14854" max="14854" width="10.125" style="90" customWidth="1"/>
    <col min="14855" max="14855" width="12" style="90" customWidth="1"/>
    <col min="14856" max="14856" width="2.375" style="90" customWidth="1"/>
    <col min="14857" max="14857" width="9.125" style="90" customWidth="1"/>
    <col min="14858" max="14858" width="9.625" style="90" customWidth="1"/>
    <col min="14859" max="14859" width="3.625" style="90" customWidth="1"/>
    <col min="14860" max="14860" width="10.625" style="90" customWidth="1"/>
    <col min="14861" max="14861" width="9.125" style="90" customWidth="1"/>
    <col min="14862" max="14862" width="4" style="90" customWidth="1"/>
    <col min="14863" max="14863" width="9.875" style="90" customWidth="1"/>
    <col min="14864" max="14864" width="9.375" style="90" customWidth="1"/>
    <col min="14865" max="14865" width="7.625" style="90" customWidth="1"/>
    <col min="14866" max="14867" width="7.375" style="90" customWidth="1"/>
    <col min="14868" max="14868" width="8.375" style="90" customWidth="1"/>
    <col min="14869" max="14869" width="2.625" style="90" customWidth="1"/>
    <col min="14870" max="14882" width="7.625" style="90" customWidth="1"/>
    <col min="14883" max="14883" width="3.625" style="90" customWidth="1"/>
    <col min="14884" max="14886" width="7.625" style="90" customWidth="1"/>
    <col min="14887" max="14887" width="1.625" style="90" customWidth="1"/>
    <col min="14888" max="14904" width="7.625" style="90" customWidth="1"/>
    <col min="14905" max="15104" width="7.625" style="90"/>
    <col min="15105" max="15105" width="19.25" style="90" customWidth="1"/>
    <col min="15106" max="15106" width="13.25" style="90" customWidth="1"/>
    <col min="15107" max="15107" width="4.125" style="90" customWidth="1"/>
    <col min="15108" max="15108" width="7.75" style="90" customWidth="1"/>
    <col min="15109" max="15109" width="4.375" style="90" customWidth="1"/>
    <col min="15110" max="15110" width="10.125" style="90" customWidth="1"/>
    <col min="15111" max="15111" width="12" style="90" customWidth="1"/>
    <col min="15112" max="15112" width="2.375" style="90" customWidth="1"/>
    <col min="15113" max="15113" width="9.125" style="90" customWidth="1"/>
    <col min="15114" max="15114" width="9.625" style="90" customWidth="1"/>
    <col min="15115" max="15115" width="3.625" style="90" customWidth="1"/>
    <col min="15116" max="15116" width="10.625" style="90" customWidth="1"/>
    <col min="15117" max="15117" width="9.125" style="90" customWidth="1"/>
    <col min="15118" max="15118" width="4" style="90" customWidth="1"/>
    <col min="15119" max="15119" width="9.875" style="90" customWidth="1"/>
    <col min="15120" max="15120" width="9.375" style="90" customWidth="1"/>
    <col min="15121" max="15121" width="7.625" style="90" customWidth="1"/>
    <col min="15122" max="15123" width="7.375" style="90" customWidth="1"/>
    <col min="15124" max="15124" width="8.375" style="90" customWidth="1"/>
    <col min="15125" max="15125" width="2.625" style="90" customWidth="1"/>
    <col min="15126" max="15138" width="7.625" style="90" customWidth="1"/>
    <col min="15139" max="15139" width="3.625" style="90" customWidth="1"/>
    <col min="15140" max="15142" width="7.625" style="90" customWidth="1"/>
    <col min="15143" max="15143" width="1.625" style="90" customWidth="1"/>
    <col min="15144" max="15160" width="7.625" style="90" customWidth="1"/>
    <col min="15161" max="15360" width="7.625" style="90"/>
    <col min="15361" max="15361" width="19.25" style="90" customWidth="1"/>
    <col min="15362" max="15362" width="13.25" style="90" customWidth="1"/>
    <col min="15363" max="15363" width="4.125" style="90" customWidth="1"/>
    <col min="15364" max="15364" width="7.75" style="90" customWidth="1"/>
    <col min="15365" max="15365" width="4.375" style="90" customWidth="1"/>
    <col min="15366" max="15366" width="10.125" style="90" customWidth="1"/>
    <col min="15367" max="15367" width="12" style="90" customWidth="1"/>
    <col min="15368" max="15368" width="2.375" style="90" customWidth="1"/>
    <col min="15369" max="15369" width="9.125" style="90" customWidth="1"/>
    <col min="15370" max="15370" width="9.625" style="90" customWidth="1"/>
    <col min="15371" max="15371" width="3.625" style="90" customWidth="1"/>
    <col min="15372" max="15372" width="10.625" style="90" customWidth="1"/>
    <col min="15373" max="15373" width="9.125" style="90" customWidth="1"/>
    <col min="15374" max="15374" width="4" style="90" customWidth="1"/>
    <col min="15375" max="15375" width="9.875" style="90" customWidth="1"/>
    <col min="15376" max="15376" width="9.375" style="90" customWidth="1"/>
    <col min="15377" max="15377" width="7.625" style="90" customWidth="1"/>
    <col min="15378" max="15379" width="7.375" style="90" customWidth="1"/>
    <col min="15380" max="15380" width="8.375" style="90" customWidth="1"/>
    <col min="15381" max="15381" width="2.625" style="90" customWidth="1"/>
    <col min="15382" max="15394" width="7.625" style="90" customWidth="1"/>
    <col min="15395" max="15395" width="3.625" style="90" customWidth="1"/>
    <col min="15396" max="15398" width="7.625" style="90" customWidth="1"/>
    <col min="15399" max="15399" width="1.625" style="90" customWidth="1"/>
    <col min="15400" max="15416" width="7.625" style="90" customWidth="1"/>
    <col min="15417" max="15616" width="7.625" style="90"/>
    <col min="15617" max="15617" width="19.25" style="90" customWidth="1"/>
    <col min="15618" max="15618" width="13.25" style="90" customWidth="1"/>
    <col min="15619" max="15619" width="4.125" style="90" customWidth="1"/>
    <col min="15620" max="15620" width="7.75" style="90" customWidth="1"/>
    <col min="15621" max="15621" width="4.375" style="90" customWidth="1"/>
    <col min="15622" max="15622" width="10.125" style="90" customWidth="1"/>
    <col min="15623" max="15623" width="12" style="90" customWidth="1"/>
    <col min="15624" max="15624" width="2.375" style="90" customWidth="1"/>
    <col min="15625" max="15625" width="9.125" style="90" customWidth="1"/>
    <col min="15626" max="15626" width="9.625" style="90" customWidth="1"/>
    <col min="15627" max="15627" width="3.625" style="90" customWidth="1"/>
    <col min="15628" max="15628" width="10.625" style="90" customWidth="1"/>
    <col min="15629" max="15629" width="9.125" style="90" customWidth="1"/>
    <col min="15630" max="15630" width="4" style="90" customWidth="1"/>
    <col min="15631" max="15631" width="9.875" style="90" customWidth="1"/>
    <col min="15632" max="15632" width="9.375" style="90" customWidth="1"/>
    <col min="15633" max="15633" width="7.625" style="90" customWidth="1"/>
    <col min="15634" max="15635" width="7.375" style="90" customWidth="1"/>
    <col min="15636" max="15636" width="8.375" style="90" customWidth="1"/>
    <col min="15637" max="15637" width="2.625" style="90" customWidth="1"/>
    <col min="15638" max="15650" width="7.625" style="90" customWidth="1"/>
    <col min="15651" max="15651" width="3.625" style="90" customWidth="1"/>
    <col min="15652" max="15654" width="7.625" style="90" customWidth="1"/>
    <col min="15655" max="15655" width="1.625" style="90" customWidth="1"/>
    <col min="15656" max="15672" width="7.625" style="90" customWidth="1"/>
    <col min="15673" max="15872" width="7.625" style="90"/>
    <col min="15873" max="15873" width="19.25" style="90" customWidth="1"/>
    <col min="15874" max="15874" width="13.25" style="90" customWidth="1"/>
    <col min="15875" max="15875" width="4.125" style="90" customWidth="1"/>
    <col min="15876" max="15876" width="7.75" style="90" customWidth="1"/>
    <col min="15877" max="15877" width="4.375" style="90" customWidth="1"/>
    <col min="15878" max="15878" width="10.125" style="90" customWidth="1"/>
    <col min="15879" max="15879" width="12" style="90" customWidth="1"/>
    <col min="15880" max="15880" width="2.375" style="90" customWidth="1"/>
    <col min="15881" max="15881" width="9.125" style="90" customWidth="1"/>
    <col min="15882" max="15882" width="9.625" style="90" customWidth="1"/>
    <col min="15883" max="15883" width="3.625" style="90" customWidth="1"/>
    <col min="15884" max="15884" width="10.625" style="90" customWidth="1"/>
    <col min="15885" max="15885" width="9.125" style="90" customWidth="1"/>
    <col min="15886" max="15886" width="4" style="90" customWidth="1"/>
    <col min="15887" max="15887" width="9.875" style="90" customWidth="1"/>
    <col min="15888" max="15888" width="9.375" style="90" customWidth="1"/>
    <col min="15889" max="15889" width="7.625" style="90" customWidth="1"/>
    <col min="15890" max="15891" width="7.375" style="90" customWidth="1"/>
    <col min="15892" max="15892" width="8.375" style="90" customWidth="1"/>
    <col min="15893" max="15893" width="2.625" style="90" customWidth="1"/>
    <col min="15894" max="15906" width="7.625" style="90" customWidth="1"/>
    <col min="15907" max="15907" width="3.625" style="90" customWidth="1"/>
    <col min="15908" max="15910" width="7.625" style="90" customWidth="1"/>
    <col min="15911" max="15911" width="1.625" style="90" customWidth="1"/>
    <col min="15912" max="15928" width="7.625" style="90" customWidth="1"/>
    <col min="15929" max="16128" width="7.625" style="90"/>
    <col min="16129" max="16129" width="19.25" style="90" customWidth="1"/>
    <col min="16130" max="16130" width="13.25" style="90" customWidth="1"/>
    <col min="16131" max="16131" width="4.125" style="90" customWidth="1"/>
    <col min="16132" max="16132" width="7.75" style="90" customWidth="1"/>
    <col min="16133" max="16133" width="4.375" style="90" customWidth="1"/>
    <col min="16134" max="16134" width="10.125" style="90" customWidth="1"/>
    <col min="16135" max="16135" width="12" style="90" customWidth="1"/>
    <col min="16136" max="16136" width="2.375" style="90" customWidth="1"/>
    <col min="16137" max="16137" width="9.125" style="90" customWidth="1"/>
    <col min="16138" max="16138" width="9.625" style="90" customWidth="1"/>
    <col min="16139" max="16139" width="3.625" style="90" customWidth="1"/>
    <col min="16140" max="16140" width="10.625" style="90" customWidth="1"/>
    <col min="16141" max="16141" width="9.125" style="90" customWidth="1"/>
    <col min="16142" max="16142" width="4" style="90" customWidth="1"/>
    <col min="16143" max="16143" width="9.875" style="90" customWidth="1"/>
    <col min="16144" max="16144" width="9.375" style="90" customWidth="1"/>
    <col min="16145" max="16145" width="7.625" style="90" customWidth="1"/>
    <col min="16146" max="16147" width="7.375" style="90" customWidth="1"/>
    <col min="16148" max="16148" width="8.375" style="90" customWidth="1"/>
    <col min="16149" max="16149" width="2.625" style="90" customWidth="1"/>
    <col min="16150" max="16162" width="7.625" style="90" customWidth="1"/>
    <col min="16163" max="16163" width="3.625" style="90" customWidth="1"/>
    <col min="16164" max="16166" width="7.625" style="90" customWidth="1"/>
    <col min="16167" max="16167" width="1.625" style="90" customWidth="1"/>
    <col min="16168" max="16184" width="7.625" style="90" customWidth="1"/>
    <col min="16185" max="16384" width="7.625" style="90"/>
  </cols>
  <sheetData>
    <row r="1" spans="1:56" s="156" customFormat="1" x14ac:dyDescent="0.2">
      <c r="A1" s="176" t="s">
        <v>93</v>
      </c>
      <c r="B1" s="88"/>
      <c r="C1" s="88"/>
      <c r="D1" s="88"/>
      <c r="E1" s="88"/>
      <c r="F1" s="88"/>
      <c r="G1" s="88"/>
      <c r="H1" s="88"/>
      <c r="I1" s="8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77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</row>
    <row r="2" spans="1:56" s="184" customFormat="1" ht="12.75" x14ac:dyDescent="0.2">
      <c r="A2" s="178"/>
      <c r="B2" s="178"/>
      <c r="C2" s="178"/>
      <c r="D2" s="178"/>
      <c r="E2" s="178"/>
      <c r="F2" s="178"/>
      <c r="G2" s="178"/>
      <c r="H2" s="178"/>
      <c r="I2" s="178"/>
      <c r="J2" s="179"/>
      <c r="K2" s="180"/>
      <c r="L2" s="180"/>
      <c r="M2" s="181"/>
      <c r="N2" s="182"/>
      <c r="O2" s="182"/>
      <c r="P2" s="181"/>
      <c r="Q2" s="182"/>
      <c r="R2" s="108"/>
      <c r="S2" s="183"/>
      <c r="T2" s="108"/>
      <c r="U2" s="108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</row>
    <row r="3" spans="1:56" s="139" customFormat="1" ht="15" x14ac:dyDescent="0.2">
      <c r="A3" s="92"/>
      <c r="B3" s="88" t="s">
        <v>94</v>
      </c>
      <c r="C3" s="88"/>
      <c r="D3" s="88"/>
      <c r="E3" s="110"/>
      <c r="F3" s="92"/>
      <c r="G3" s="88" t="s">
        <v>406</v>
      </c>
      <c r="H3" s="88"/>
      <c r="I3" s="88"/>
      <c r="J3" s="179"/>
      <c r="K3" s="108"/>
      <c r="L3" s="108"/>
      <c r="M3" s="185"/>
      <c r="N3" s="186"/>
      <c r="O3" s="186"/>
      <c r="P3" s="185"/>
      <c r="Q3" s="186"/>
      <c r="R3" s="186"/>
      <c r="S3" s="187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  <c r="AU3" s="186"/>
      <c r="AV3" s="186"/>
      <c r="AW3" s="186"/>
      <c r="AX3" s="186"/>
      <c r="AY3" s="186"/>
      <c r="AZ3" s="186"/>
      <c r="BA3" s="186"/>
      <c r="BB3" s="186"/>
      <c r="BC3" s="186"/>
      <c r="BD3" s="186"/>
    </row>
    <row r="4" spans="1:56" x14ac:dyDescent="0.2">
      <c r="A4" s="188" t="s">
        <v>65</v>
      </c>
      <c r="B4" s="479" t="s">
        <v>356</v>
      </c>
      <c r="C4" s="479"/>
      <c r="D4" s="479" t="s">
        <v>41</v>
      </c>
      <c r="E4" s="189"/>
      <c r="F4" s="188" t="s">
        <v>65</v>
      </c>
      <c r="G4" s="552" t="s">
        <v>396</v>
      </c>
      <c r="H4" s="189"/>
      <c r="I4" s="552" t="s">
        <v>356</v>
      </c>
      <c r="J4" s="190"/>
      <c r="K4" s="177"/>
      <c r="L4" s="190"/>
      <c r="M4" s="190"/>
      <c r="N4" s="108"/>
      <c r="O4" s="190"/>
      <c r="P4" s="190"/>
      <c r="R4" s="190"/>
      <c r="S4" s="190"/>
      <c r="T4" s="190"/>
      <c r="X4" s="177"/>
      <c r="AI4" s="177"/>
      <c r="AJ4" s="190"/>
      <c r="AK4" s="190"/>
      <c r="AL4" s="190"/>
      <c r="AN4" s="190"/>
      <c r="AO4" s="190"/>
      <c r="AP4" s="190"/>
    </row>
    <row r="5" spans="1:56" x14ac:dyDescent="0.2">
      <c r="A5" s="191"/>
      <c r="B5" s="190"/>
      <c r="C5" s="190"/>
      <c r="D5" s="190"/>
      <c r="E5" s="190"/>
      <c r="F5" s="190"/>
      <c r="G5" s="190"/>
      <c r="H5" s="190"/>
      <c r="I5" s="190"/>
      <c r="J5" s="190"/>
      <c r="K5" s="177"/>
      <c r="L5" s="190"/>
      <c r="M5" s="190"/>
      <c r="N5" s="108"/>
      <c r="O5" s="190"/>
      <c r="P5" s="190"/>
      <c r="R5" s="190"/>
      <c r="S5" s="190"/>
      <c r="T5" s="190"/>
      <c r="X5" s="177"/>
      <c r="AI5" s="177"/>
      <c r="AJ5" s="190"/>
      <c r="AK5" s="190"/>
      <c r="AL5" s="190"/>
      <c r="AN5" s="190"/>
      <c r="AO5" s="190"/>
      <c r="AP5" s="190"/>
    </row>
    <row r="6" spans="1:56" x14ac:dyDescent="0.2">
      <c r="A6" s="192"/>
      <c r="C6" s="193" t="s">
        <v>29</v>
      </c>
      <c r="D6" s="193"/>
      <c r="E6" s="125"/>
      <c r="F6" s="125"/>
      <c r="G6" s="125"/>
      <c r="H6" s="193" t="s">
        <v>29</v>
      </c>
      <c r="I6" s="125"/>
      <c r="K6" s="177"/>
      <c r="X6" s="177"/>
      <c r="AI6" s="177"/>
    </row>
    <row r="7" spans="1:56" x14ac:dyDescent="0.2">
      <c r="A7" s="192"/>
      <c r="K7" s="177"/>
      <c r="X7" s="177"/>
      <c r="AI7" s="177"/>
    </row>
    <row r="8" spans="1:56" ht="15.95" customHeight="1" x14ac:dyDescent="0.2">
      <c r="A8" s="194" t="s">
        <v>95</v>
      </c>
      <c r="B8" s="150">
        <v>19.899999999999999</v>
      </c>
      <c r="C8" s="150"/>
      <c r="D8" s="150">
        <v>19.8</v>
      </c>
      <c r="E8" s="173"/>
      <c r="F8" s="196" t="s">
        <v>68</v>
      </c>
      <c r="G8" s="150">
        <v>12.1</v>
      </c>
      <c r="H8" s="150"/>
      <c r="I8" s="150">
        <v>13.7</v>
      </c>
      <c r="J8" s="197"/>
      <c r="K8" s="177"/>
      <c r="L8" s="198"/>
      <c r="M8" s="173"/>
      <c r="O8" s="173"/>
      <c r="P8" s="173"/>
      <c r="R8" s="198"/>
      <c r="S8" s="198"/>
      <c r="T8" s="198"/>
      <c r="X8" s="177"/>
      <c r="AH8" s="177"/>
      <c r="AI8" s="177"/>
      <c r="AJ8" s="198"/>
      <c r="AK8" s="198"/>
      <c r="AL8" s="198"/>
      <c r="AN8" s="198"/>
      <c r="AO8" s="198"/>
      <c r="AP8" s="198"/>
    </row>
    <row r="9" spans="1:56" x14ac:dyDescent="0.2">
      <c r="A9" s="199" t="s">
        <v>96</v>
      </c>
      <c r="B9" s="150">
        <v>19.899999999999999</v>
      </c>
      <c r="C9" s="150"/>
      <c r="D9" s="150">
        <v>20.399999999999999</v>
      </c>
      <c r="E9" s="114"/>
      <c r="F9" s="196" t="s">
        <v>97</v>
      </c>
      <c r="G9" s="150">
        <v>12.5</v>
      </c>
      <c r="H9" s="150"/>
      <c r="I9" s="150">
        <v>12.6</v>
      </c>
      <c r="J9" s="197"/>
      <c r="K9" s="177"/>
      <c r="L9" s="200"/>
      <c r="M9" s="114"/>
      <c r="O9" s="114"/>
      <c r="P9" s="114"/>
      <c r="R9" s="200"/>
      <c r="S9" s="200"/>
      <c r="T9" s="200"/>
      <c r="X9" s="177"/>
      <c r="AH9" s="177"/>
      <c r="AI9" s="177"/>
      <c r="AJ9" s="198"/>
      <c r="AK9" s="198"/>
      <c r="AL9" s="198"/>
      <c r="AN9" s="198"/>
      <c r="AO9" s="198"/>
      <c r="AP9" s="198"/>
    </row>
    <row r="10" spans="1:56" x14ac:dyDescent="0.2">
      <c r="A10" s="199" t="s">
        <v>98</v>
      </c>
      <c r="B10" s="150">
        <v>19.8</v>
      </c>
      <c r="C10" s="150"/>
      <c r="D10" s="150">
        <v>20</v>
      </c>
      <c r="E10" s="114"/>
      <c r="F10" s="196" t="s">
        <v>95</v>
      </c>
      <c r="G10" s="150"/>
      <c r="H10" s="150"/>
      <c r="I10" s="150">
        <v>11.9</v>
      </c>
      <c r="J10" s="197"/>
      <c r="K10" s="177"/>
      <c r="L10" s="200"/>
      <c r="M10" s="114"/>
      <c r="O10" s="114"/>
      <c r="P10" s="114"/>
      <c r="R10" s="200"/>
      <c r="S10" s="200"/>
      <c r="T10" s="200"/>
      <c r="X10" s="177"/>
      <c r="AH10" s="177"/>
      <c r="AI10" s="177"/>
      <c r="AJ10" s="198"/>
      <c r="AK10" s="198"/>
      <c r="AL10" s="198"/>
      <c r="AN10" s="198"/>
      <c r="AO10" s="198"/>
      <c r="AP10" s="198"/>
    </row>
    <row r="11" spans="1:56" x14ac:dyDescent="0.2">
      <c r="A11" s="199" t="s">
        <v>99</v>
      </c>
      <c r="B11" s="195">
        <v>20.100000000000001</v>
      </c>
      <c r="C11" s="150"/>
      <c r="D11" s="195">
        <v>20.399999999999999</v>
      </c>
      <c r="E11" s="173"/>
      <c r="F11" s="172" t="s">
        <v>96</v>
      </c>
      <c r="G11" s="150"/>
      <c r="H11" s="150"/>
      <c r="I11" s="150">
        <v>11.9</v>
      </c>
      <c r="J11" s="197"/>
      <c r="K11" s="177"/>
      <c r="L11" s="198"/>
      <c r="M11" s="173"/>
      <c r="O11" s="173"/>
      <c r="P11" s="173"/>
      <c r="R11" s="198"/>
      <c r="S11" s="198"/>
      <c r="T11" s="198"/>
      <c r="X11" s="177"/>
      <c r="AH11" s="177"/>
      <c r="AI11" s="177"/>
      <c r="AJ11" s="198"/>
      <c r="AK11" s="198"/>
      <c r="AL11" s="198"/>
      <c r="AN11" s="198"/>
      <c r="AO11" s="198"/>
      <c r="AP11" s="198"/>
    </row>
    <row r="12" spans="1:56" x14ac:dyDescent="0.2">
      <c r="A12" s="199" t="s">
        <v>100</v>
      </c>
      <c r="B12" s="195">
        <v>20.2</v>
      </c>
      <c r="C12" s="150"/>
      <c r="D12" s="195">
        <v>19.899999999999999</v>
      </c>
      <c r="F12" s="172" t="s">
        <v>98</v>
      </c>
      <c r="G12" s="150"/>
      <c r="H12" s="150"/>
      <c r="I12" s="150">
        <v>11.9</v>
      </c>
      <c r="J12" s="197"/>
      <c r="K12" s="177"/>
      <c r="X12" s="177"/>
      <c r="AH12" s="177"/>
      <c r="AI12" s="177"/>
      <c r="AJ12" s="198"/>
      <c r="AK12" s="198"/>
      <c r="AL12" s="198"/>
      <c r="AN12" s="198"/>
      <c r="AO12" s="198"/>
      <c r="AP12" s="198"/>
    </row>
    <row r="13" spans="1:56" x14ac:dyDescent="0.2">
      <c r="A13" s="199" t="s">
        <v>101</v>
      </c>
      <c r="B13" s="195">
        <v>20.100000000000001</v>
      </c>
      <c r="C13" s="201"/>
      <c r="D13" s="195">
        <v>20</v>
      </c>
      <c r="E13" s="201"/>
      <c r="F13" s="172" t="s">
        <v>99</v>
      </c>
      <c r="G13" s="150"/>
      <c r="H13" s="201"/>
      <c r="I13" s="150">
        <v>12.3</v>
      </c>
      <c r="J13" s="166"/>
      <c r="K13" s="177"/>
      <c r="L13" s="166"/>
      <c r="M13" s="201"/>
      <c r="O13" s="201"/>
      <c r="P13" s="201"/>
      <c r="X13" s="177"/>
      <c r="AH13" s="177"/>
      <c r="AI13" s="177"/>
      <c r="AJ13" s="198"/>
      <c r="AK13" s="198"/>
      <c r="AL13" s="198"/>
      <c r="AN13" s="198"/>
      <c r="AO13" s="198"/>
      <c r="AP13" s="198"/>
    </row>
    <row r="14" spans="1:56" x14ac:dyDescent="0.2">
      <c r="A14" s="199" t="s">
        <v>102</v>
      </c>
      <c r="B14" s="195">
        <v>19.8</v>
      </c>
      <c r="C14" s="201"/>
      <c r="D14" s="195">
        <v>20</v>
      </c>
      <c r="E14" s="201"/>
      <c r="F14" s="202" t="s">
        <v>100</v>
      </c>
      <c r="G14" s="150"/>
      <c r="H14" s="201"/>
      <c r="I14" s="150">
        <v>12.4</v>
      </c>
      <c r="J14" s="166"/>
      <c r="K14" s="177"/>
      <c r="L14" s="166"/>
      <c r="M14" s="201"/>
      <c r="O14" s="201"/>
      <c r="P14" s="201"/>
      <c r="X14" s="177"/>
      <c r="AH14" s="177"/>
      <c r="AI14" s="177"/>
      <c r="AJ14" s="198"/>
      <c r="AK14" s="198"/>
      <c r="AL14" s="198"/>
      <c r="AN14" s="198"/>
      <c r="AO14" s="198"/>
      <c r="AP14" s="198"/>
    </row>
    <row r="15" spans="1:56" x14ac:dyDescent="0.2">
      <c r="A15" s="194" t="s">
        <v>77</v>
      </c>
      <c r="B15" s="195">
        <v>20.8</v>
      </c>
      <c r="D15" s="195">
        <v>19.8</v>
      </c>
      <c r="F15" s="172" t="s">
        <v>101</v>
      </c>
      <c r="G15" s="150"/>
      <c r="I15" s="150">
        <v>12.5</v>
      </c>
      <c r="K15" s="177"/>
      <c r="X15" s="177"/>
      <c r="AH15" s="177"/>
      <c r="AI15" s="177"/>
      <c r="AJ15" s="198"/>
      <c r="AK15" s="198"/>
      <c r="AL15" s="198"/>
      <c r="AN15" s="198"/>
      <c r="AO15" s="198"/>
      <c r="AP15" s="198"/>
    </row>
    <row r="16" spans="1:56" x14ac:dyDescent="0.2">
      <c r="A16" s="199" t="s">
        <v>103</v>
      </c>
      <c r="B16" s="195">
        <v>19.899999999999999</v>
      </c>
      <c r="D16" s="195">
        <v>20.100000000000001</v>
      </c>
      <c r="F16" s="172" t="s">
        <v>102</v>
      </c>
      <c r="G16" s="150"/>
      <c r="I16" s="150">
        <v>12.4</v>
      </c>
      <c r="K16" s="177"/>
      <c r="X16" s="177"/>
      <c r="AH16" s="177"/>
      <c r="AI16" s="177"/>
      <c r="AJ16" s="198"/>
      <c r="AK16" s="198"/>
      <c r="AL16" s="198"/>
      <c r="AN16" s="198"/>
      <c r="AO16" s="198"/>
      <c r="AP16" s="198"/>
    </row>
    <row r="17" spans="1:56" x14ac:dyDescent="0.2">
      <c r="A17" s="199" t="s">
        <v>89</v>
      </c>
      <c r="B17" s="195">
        <v>19.7</v>
      </c>
      <c r="D17" s="195">
        <v>20</v>
      </c>
      <c r="F17" s="196" t="s">
        <v>77</v>
      </c>
      <c r="G17" s="150"/>
      <c r="I17" s="150">
        <v>12.6</v>
      </c>
      <c r="K17" s="177"/>
      <c r="X17" s="177"/>
      <c r="AH17" s="177"/>
      <c r="AI17" s="177"/>
      <c r="AJ17" s="198"/>
      <c r="AK17" s="198"/>
      <c r="AL17" s="198"/>
      <c r="AN17" s="198"/>
      <c r="AO17" s="198"/>
      <c r="AP17" s="198"/>
    </row>
    <row r="18" spans="1:56" x14ac:dyDescent="0.2">
      <c r="A18" s="194" t="s">
        <v>68</v>
      </c>
      <c r="B18" s="195">
        <v>19.8</v>
      </c>
      <c r="D18" s="195">
        <v>20.399999999999999</v>
      </c>
      <c r="F18" s="172" t="s">
        <v>103</v>
      </c>
      <c r="G18" s="150"/>
      <c r="I18" s="150">
        <v>12.7</v>
      </c>
      <c r="K18" s="177"/>
      <c r="X18" s="177"/>
      <c r="AH18" s="177"/>
      <c r="AI18" s="177"/>
      <c r="AJ18" s="198"/>
      <c r="AK18" s="198"/>
      <c r="AL18" s="198"/>
      <c r="AN18" s="198"/>
      <c r="AO18" s="198"/>
      <c r="AP18" s="198"/>
    </row>
    <row r="19" spans="1:56" x14ac:dyDescent="0.2">
      <c r="A19" s="194" t="s">
        <v>97</v>
      </c>
      <c r="B19" s="195">
        <v>20</v>
      </c>
      <c r="D19" s="195">
        <v>20</v>
      </c>
      <c r="F19" s="172" t="s">
        <v>89</v>
      </c>
      <c r="G19" s="150"/>
      <c r="I19" s="150">
        <v>13.3</v>
      </c>
      <c r="K19" s="177"/>
      <c r="U19" s="177" t="s">
        <v>84</v>
      </c>
      <c r="X19" s="177"/>
      <c r="AH19" s="177"/>
      <c r="AI19" s="177"/>
      <c r="AJ19" s="198"/>
      <c r="AK19" s="198"/>
      <c r="AL19" s="198"/>
      <c r="AN19" s="198"/>
      <c r="AO19" s="198"/>
      <c r="AP19" s="198"/>
    </row>
    <row r="20" spans="1:56" ht="4.9000000000000004" customHeight="1" x14ac:dyDescent="0.2">
      <c r="A20" s="194"/>
      <c r="B20" s="195"/>
      <c r="D20" s="195"/>
      <c r="F20" s="172"/>
      <c r="G20" s="150"/>
      <c r="I20" s="150"/>
      <c r="K20" s="177"/>
      <c r="U20" s="177"/>
      <c r="X20" s="177"/>
      <c r="AH20" s="177"/>
      <c r="AI20" s="177"/>
      <c r="AJ20" s="198"/>
      <c r="AK20" s="198"/>
      <c r="AL20" s="198"/>
      <c r="AN20" s="198"/>
      <c r="AO20" s="198"/>
      <c r="AP20" s="198"/>
    </row>
    <row r="21" spans="1:56" ht="13.5" customHeight="1" x14ac:dyDescent="0.2">
      <c r="A21" s="203" t="s">
        <v>104</v>
      </c>
      <c r="G21" s="90">
        <f>AVERAGE(G8:G19)</f>
        <v>12.3</v>
      </c>
      <c r="I21" s="90">
        <f>AVERAGE(I8:I19)</f>
        <v>12.516666666666667</v>
      </c>
      <c r="K21" s="177"/>
      <c r="X21" s="177"/>
      <c r="AI21" s="177"/>
      <c r="AJ21" s="177"/>
      <c r="AK21" s="177"/>
      <c r="AL21" s="177"/>
    </row>
    <row r="22" spans="1:56" ht="13.5" customHeight="1" x14ac:dyDescent="0.2">
      <c r="A22" s="203"/>
      <c r="G22" s="198"/>
      <c r="I22" s="198"/>
      <c r="K22" s="177"/>
      <c r="X22" s="177"/>
      <c r="AI22" s="177"/>
      <c r="AJ22" s="177"/>
      <c r="AK22" s="177"/>
      <c r="AL22" s="177"/>
    </row>
    <row r="23" spans="1:56" x14ac:dyDescent="0.2">
      <c r="A23" s="203" t="s">
        <v>105</v>
      </c>
      <c r="K23" s="177"/>
      <c r="X23" s="177"/>
      <c r="AI23" s="177"/>
      <c r="AJ23" s="177"/>
      <c r="AK23" s="177"/>
      <c r="AL23" s="177"/>
    </row>
    <row r="24" spans="1:56" s="108" customFormat="1" x14ac:dyDescent="0.2">
      <c r="A24" s="194" t="s">
        <v>106</v>
      </c>
      <c r="B24" s="204">
        <v>20</v>
      </c>
      <c r="C24" s="125" t="s">
        <v>348</v>
      </c>
      <c r="D24" s="204">
        <v>20.100000000000001</v>
      </c>
      <c r="E24" s="198"/>
      <c r="F24" s="198"/>
      <c r="G24" s="459">
        <v>12.3</v>
      </c>
      <c r="H24" s="125" t="s">
        <v>348</v>
      </c>
      <c r="I24" s="459">
        <v>12.3</v>
      </c>
      <c r="J24" s="198"/>
      <c r="K24" s="177"/>
      <c r="L24" s="198"/>
      <c r="M24" s="198"/>
      <c r="N24" s="198"/>
      <c r="O24" s="198"/>
      <c r="P24" s="198"/>
      <c r="R24" s="198"/>
      <c r="S24" s="198"/>
      <c r="T24" s="198"/>
      <c r="X24" s="177"/>
      <c r="AH24" s="177"/>
      <c r="AI24" s="177"/>
      <c r="AJ24" s="198"/>
      <c r="AK24" s="198"/>
      <c r="AL24" s="198"/>
      <c r="AN24" s="198"/>
      <c r="AO24" s="198"/>
      <c r="AP24" s="198"/>
    </row>
    <row r="25" spans="1:56" s="108" customFormat="1" x14ac:dyDescent="0.2">
      <c r="A25" s="205"/>
      <c r="B25" s="206"/>
      <c r="C25" s="206"/>
      <c r="D25" s="206"/>
      <c r="E25" s="206"/>
      <c r="F25" s="206"/>
      <c r="G25" s="206"/>
      <c r="H25" s="206"/>
      <c r="I25" s="206"/>
      <c r="J25" s="198"/>
      <c r="K25" s="177"/>
      <c r="L25" s="198"/>
      <c r="M25" s="198"/>
      <c r="N25" s="198"/>
      <c r="O25" s="198"/>
      <c r="P25" s="198"/>
      <c r="R25" s="198"/>
      <c r="S25" s="198"/>
      <c r="T25" s="198"/>
      <c r="X25" s="177"/>
      <c r="AH25" s="177"/>
      <c r="AI25" s="177"/>
      <c r="AJ25" s="198"/>
      <c r="AK25" s="198"/>
      <c r="AL25" s="198"/>
      <c r="AN25" s="198"/>
      <c r="AO25" s="198"/>
      <c r="AP25" s="198"/>
    </row>
    <row r="26" spans="1:56" s="108" customFormat="1" ht="15.95" customHeight="1" x14ac:dyDescent="0.2">
      <c r="A26" s="183" t="s">
        <v>358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77"/>
      <c r="L26" s="198"/>
      <c r="M26" s="198"/>
      <c r="N26" s="198"/>
      <c r="O26" s="198"/>
      <c r="P26" s="198"/>
      <c r="R26" s="198"/>
      <c r="S26" s="198"/>
      <c r="T26" s="198"/>
      <c r="X26" s="177"/>
      <c r="AH26" s="177"/>
      <c r="AI26" s="177"/>
      <c r="AJ26" s="198"/>
      <c r="AK26" s="198"/>
      <c r="AL26" s="198"/>
      <c r="AN26" s="198"/>
      <c r="AO26" s="198"/>
      <c r="AP26" s="198"/>
    </row>
    <row r="27" spans="1:56" s="111" customFormat="1" ht="12.75" customHeight="1" x14ac:dyDescent="0.2">
      <c r="A27" s="172" t="s">
        <v>353</v>
      </c>
      <c r="B27" s="90"/>
      <c r="C27" s="90"/>
      <c r="D27" s="90"/>
      <c r="E27" s="90"/>
      <c r="F27" s="90"/>
      <c r="G27" s="90"/>
      <c r="H27" s="90"/>
      <c r="I27" s="90"/>
      <c r="J27" s="108"/>
      <c r="K27" s="108"/>
      <c r="L27" s="108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2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</row>
    <row r="28" spans="1:56" s="111" customFormat="1" ht="12.75" customHeight="1" x14ac:dyDescent="0.2">
      <c r="A28" s="172" t="s">
        <v>349</v>
      </c>
      <c r="B28" s="90"/>
      <c r="C28" s="90"/>
      <c r="D28" s="90"/>
      <c r="E28" s="90"/>
      <c r="F28" s="90"/>
      <c r="G28" s="90"/>
      <c r="H28" s="90"/>
      <c r="I28" s="90"/>
      <c r="J28" s="108"/>
      <c r="K28" s="108"/>
      <c r="L28" s="108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2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</row>
    <row r="29" spans="1:56" s="111" customFormat="1" ht="15.95" customHeight="1" x14ac:dyDescent="0.2">
      <c r="A29" s="175" t="s">
        <v>107</v>
      </c>
      <c r="B29" s="135"/>
      <c r="C29" s="135"/>
      <c r="D29" s="90"/>
      <c r="E29" s="90"/>
      <c r="F29" s="90"/>
      <c r="G29" s="90"/>
      <c r="H29" s="90"/>
      <c r="I29" s="90"/>
      <c r="J29" s="108"/>
      <c r="K29" s="108"/>
      <c r="L29" s="208"/>
      <c r="P29" s="209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2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</row>
    <row r="30" spans="1:56" s="111" customFormat="1" ht="12" customHeight="1" x14ac:dyDescent="0.2">
      <c r="A30" s="210" t="s">
        <v>418</v>
      </c>
      <c r="B30" s="90"/>
      <c r="C30" s="90"/>
      <c r="D30" s="90"/>
      <c r="E30" s="90"/>
      <c r="F30" s="90"/>
      <c r="G30" s="90"/>
      <c r="H30" s="90"/>
      <c r="I30" s="90"/>
      <c r="J30" s="108"/>
      <c r="K30" s="108"/>
      <c r="L30" s="108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2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</row>
    <row r="31" spans="1:56" x14ac:dyDescent="0.2">
      <c r="AH31" s="177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W27"/>
  <sheetViews>
    <sheetView showGridLines="0" zoomScale="120" zoomScaleNormal="120" workbookViewId="0"/>
  </sheetViews>
  <sheetFormatPr defaultColWidth="7.625" defaultRowHeight="12" x14ac:dyDescent="0.2"/>
  <cols>
    <col min="1" max="1" width="15.875" style="90" customWidth="1"/>
    <col min="2" max="2" width="11" style="90" customWidth="1"/>
    <col min="3" max="3" width="9.625" style="90" customWidth="1"/>
    <col min="4" max="4" width="3.625" style="90" customWidth="1"/>
    <col min="5" max="5" width="10.625" style="90" customWidth="1"/>
    <col min="6" max="6" width="9.125" style="90" customWidth="1"/>
    <col min="7" max="7" width="4" style="90" customWidth="1"/>
    <col min="8" max="8" width="9.875" style="90" customWidth="1"/>
    <col min="9" max="9" width="10.125" style="90" customWidth="1"/>
    <col min="10" max="10" width="2.5" style="108" customWidth="1"/>
    <col min="11" max="12" width="7.375" style="108" customWidth="1"/>
    <col min="13" max="13" width="8.375" style="108" customWidth="1"/>
    <col min="14" max="14" width="2.625" style="108" customWidth="1"/>
    <col min="15" max="27" width="7.625" style="108" customWidth="1"/>
    <col min="28" max="28" width="3.625" style="108" customWidth="1"/>
    <col min="29" max="31" width="7.625" style="108" customWidth="1"/>
    <col min="32" max="32" width="1.625" style="108" customWidth="1"/>
    <col min="33" max="49" width="7.625" style="108" customWidth="1"/>
    <col min="50" max="255" width="7.625" style="90" customWidth="1"/>
    <col min="256" max="256" width="7.625" style="90"/>
    <col min="257" max="257" width="15.875" style="90" customWidth="1"/>
    <col min="258" max="258" width="11" style="90" customWidth="1"/>
    <col min="259" max="259" width="9.625" style="90" customWidth="1"/>
    <col min="260" max="260" width="3.625" style="90" customWidth="1"/>
    <col min="261" max="261" width="10.625" style="90" customWidth="1"/>
    <col min="262" max="262" width="9.125" style="90" customWidth="1"/>
    <col min="263" max="263" width="4" style="90" customWidth="1"/>
    <col min="264" max="264" width="9.875" style="90" customWidth="1"/>
    <col min="265" max="265" width="9.375" style="90" customWidth="1"/>
    <col min="266" max="266" width="7.625" style="90" customWidth="1"/>
    <col min="267" max="268" width="7.375" style="90" customWidth="1"/>
    <col min="269" max="269" width="8.375" style="90" customWidth="1"/>
    <col min="270" max="270" width="2.625" style="90" customWidth="1"/>
    <col min="271" max="283" width="7.625" style="90" customWidth="1"/>
    <col min="284" max="284" width="3.625" style="90" customWidth="1"/>
    <col min="285" max="287" width="7.625" style="90" customWidth="1"/>
    <col min="288" max="288" width="1.625" style="90" customWidth="1"/>
    <col min="289" max="511" width="7.625" style="90" customWidth="1"/>
    <col min="512" max="512" width="7.625" style="90"/>
    <col min="513" max="513" width="15.875" style="90" customWidth="1"/>
    <col min="514" max="514" width="11" style="90" customWidth="1"/>
    <col min="515" max="515" width="9.625" style="90" customWidth="1"/>
    <col min="516" max="516" width="3.625" style="90" customWidth="1"/>
    <col min="517" max="517" width="10.625" style="90" customWidth="1"/>
    <col min="518" max="518" width="9.125" style="90" customWidth="1"/>
    <col min="519" max="519" width="4" style="90" customWidth="1"/>
    <col min="520" max="520" width="9.875" style="90" customWidth="1"/>
    <col min="521" max="521" width="9.375" style="90" customWidth="1"/>
    <col min="522" max="522" width="7.625" style="90" customWidth="1"/>
    <col min="523" max="524" width="7.375" style="90" customWidth="1"/>
    <col min="525" max="525" width="8.375" style="90" customWidth="1"/>
    <col min="526" max="526" width="2.625" style="90" customWidth="1"/>
    <col min="527" max="539" width="7.625" style="90" customWidth="1"/>
    <col min="540" max="540" width="3.625" style="90" customWidth="1"/>
    <col min="541" max="543" width="7.625" style="90" customWidth="1"/>
    <col min="544" max="544" width="1.625" style="90" customWidth="1"/>
    <col min="545" max="767" width="7.625" style="90" customWidth="1"/>
    <col min="768" max="768" width="7.625" style="90"/>
    <col min="769" max="769" width="15.875" style="90" customWidth="1"/>
    <col min="770" max="770" width="11" style="90" customWidth="1"/>
    <col min="771" max="771" width="9.625" style="90" customWidth="1"/>
    <col min="772" max="772" width="3.625" style="90" customWidth="1"/>
    <col min="773" max="773" width="10.625" style="90" customWidth="1"/>
    <col min="774" max="774" width="9.125" style="90" customWidth="1"/>
    <col min="775" max="775" width="4" style="90" customWidth="1"/>
    <col min="776" max="776" width="9.875" style="90" customWidth="1"/>
    <col min="777" max="777" width="9.375" style="90" customWidth="1"/>
    <col min="778" max="778" width="7.625" style="90" customWidth="1"/>
    <col min="779" max="780" width="7.375" style="90" customWidth="1"/>
    <col min="781" max="781" width="8.375" style="90" customWidth="1"/>
    <col min="782" max="782" width="2.625" style="90" customWidth="1"/>
    <col min="783" max="795" width="7.625" style="90" customWidth="1"/>
    <col min="796" max="796" width="3.625" style="90" customWidth="1"/>
    <col min="797" max="799" width="7.625" style="90" customWidth="1"/>
    <col min="800" max="800" width="1.625" style="90" customWidth="1"/>
    <col min="801" max="1023" width="7.625" style="90" customWidth="1"/>
    <col min="1024" max="1024" width="7.625" style="90"/>
    <col min="1025" max="1025" width="15.875" style="90" customWidth="1"/>
    <col min="1026" max="1026" width="11" style="90" customWidth="1"/>
    <col min="1027" max="1027" width="9.625" style="90" customWidth="1"/>
    <col min="1028" max="1028" width="3.625" style="90" customWidth="1"/>
    <col min="1029" max="1029" width="10.625" style="90" customWidth="1"/>
    <col min="1030" max="1030" width="9.125" style="90" customWidth="1"/>
    <col min="1031" max="1031" width="4" style="90" customWidth="1"/>
    <col min="1032" max="1032" width="9.875" style="90" customWidth="1"/>
    <col min="1033" max="1033" width="9.375" style="90" customWidth="1"/>
    <col min="1034" max="1034" width="7.625" style="90" customWidth="1"/>
    <col min="1035" max="1036" width="7.375" style="90" customWidth="1"/>
    <col min="1037" max="1037" width="8.375" style="90" customWidth="1"/>
    <col min="1038" max="1038" width="2.625" style="90" customWidth="1"/>
    <col min="1039" max="1051" width="7.625" style="90" customWidth="1"/>
    <col min="1052" max="1052" width="3.625" style="90" customWidth="1"/>
    <col min="1053" max="1055" width="7.625" style="90" customWidth="1"/>
    <col min="1056" max="1056" width="1.625" style="90" customWidth="1"/>
    <col min="1057" max="1279" width="7.625" style="90" customWidth="1"/>
    <col min="1280" max="1280" width="7.625" style="90"/>
    <col min="1281" max="1281" width="15.875" style="90" customWidth="1"/>
    <col min="1282" max="1282" width="11" style="90" customWidth="1"/>
    <col min="1283" max="1283" width="9.625" style="90" customWidth="1"/>
    <col min="1284" max="1284" width="3.625" style="90" customWidth="1"/>
    <col min="1285" max="1285" width="10.625" style="90" customWidth="1"/>
    <col min="1286" max="1286" width="9.125" style="90" customWidth="1"/>
    <col min="1287" max="1287" width="4" style="90" customWidth="1"/>
    <col min="1288" max="1288" width="9.875" style="90" customWidth="1"/>
    <col min="1289" max="1289" width="9.375" style="90" customWidth="1"/>
    <col min="1290" max="1290" width="7.625" style="90" customWidth="1"/>
    <col min="1291" max="1292" width="7.375" style="90" customWidth="1"/>
    <col min="1293" max="1293" width="8.375" style="90" customWidth="1"/>
    <col min="1294" max="1294" width="2.625" style="90" customWidth="1"/>
    <col min="1295" max="1307" width="7.625" style="90" customWidth="1"/>
    <col min="1308" max="1308" width="3.625" style="90" customWidth="1"/>
    <col min="1309" max="1311" width="7.625" style="90" customWidth="1"/>
    <col min="1312" max="1312" width="1.625" style="90" customWidth="1"/>
    <col min="1313" max="1535" width="7.625" style="90" customWidth="1"/>
    <col min="1536" max="1536" width="7.625" style="90"/>
    <col min="1537" max="1537" width="15.875" style="90" customWidth="1"/>
    <col min="1538" max="1538" width="11" style="90" customWidth="1"/>
    <col min="1539" max="1539" width="9.625" style="90" customWidth="1"/>
    <col min="1540" max="1540" width="3.625" style="90" customWidth="1"/>
    <col min="1541" max="1541" width="10.625" style="90" customWidth="1"/>
    <col min="1542" max="1542" width="9.125" style="90" customWidth="1"/>
    <col min="1543" max="1543" width="4" style="90" customWidth="1"/>
    <col min="1544" max="1544" width="9.875" style="90" customWidth="1"/>
    <col min="1545" max="1545" width="9.375" style="90" customWidth="1"/>
    <col min="1546" max="1546" width="7.625" style="90" customWidth="1"/>
    <col min="1547" max="1548" width="7.375" style="90" customWidth="1"/>
    <col min="1549" max="1549" width="8.375" style="90" customWidth="1"/>
    <col min="1550" max="1550" width="2.625" style="90" customWidth="1"/>
    <col min="1551" max="1563" width="7.625" style="90" customWidth="1"/>
    <col min="1564" max="1564" width="3.625" style="90" customWidth="1"/>
    <col min="1565" max="1567" width="7.625" style="90" customWidth="1"/>
    <col min="1568" max="1568" width="1.625" style="90" customWidth="1"/>
    <col min="1569" max="1791" width="7.625" style="90" customWidth="1"/>
    <col min="1792" max="1792" width="7.625" style="90"/>
    <col min="1793" max="1793" width="15.875" style="90" customWidth="1"/>
    <col min="1794" max="1794" width="11" style="90" customWidth="1"/>
    <col min="1795" max="1795" width="9.625" style="90" customWidth="1"/>
    <col min="1796" max="1796" width="3.625" style="90" customWidth="1"/>
    <col min="1797" max="1797" width="10.625" style="90" customWidth="1"/>
    <col min="1798" max="1798" width="9.125" style="90" customWidth="1"/>
    <col min="1799" max="1799" width="4" style="90" customWidth="1"/>
    <col min="1800" max="1800" width="9.875" style="90" customWidth="1"/>
    <col min="1801" max="1801" width="9.375" style="90" customWidth="1"/>
    <col min="1802" max="1802" width="7.625" style="90" customWidth="1"/>
    <col min="1803" max="1804" width="7.375" style="90" customWidth="1"/>
    <col min="1805" max="1805" width="8.375" style="90" customWidth="1"/>
    <col min="1806" max="1806" width="2.625" style="90" customWidth="1"/>
    <col min="1807" max="1819" width="7.625" style="90" customWidth="1"/>
    <col min="1820" max="1820" width="3.625" style="90" customWidth="1"/>
    <col min="1821" max="1823" width="7.625" style="90" customWidth="1"/>
    <col min="1824" max="1824" width="1.625" style="90" customWidth="1"/>
    <col min="1825" max="2047" width="7.625" style="90" customWidth="1"/>
    <col min="2048" max="2048" width="7.625" style="90"/>
    <col min="2049" max="2049" width="15.875" style="90" customWidth="1"/>
    <col min="2050" max="2050" width="11" style="90" customWidth="1"/>
    <col min="2051" max="2051" width="9.625" style="90" customWidth="1"/>
    <col min="2052" max="2052" width="3.625" style="90" customWidth="1"/>
    <col min="2053" max="2053" width="10.625" style="90" customWidth="1"/>
    <col min="2054" max="2054" width="9.125" style="90" customWidth="1"/>
    <col min="2055" max="2055" width="4" style="90" customWidth="1"/>
    <col min="2056" max="2056" width="9.875" style="90" customWidth="1"/>
    <col min="2057" max="2057" width="9.375" style="90" customWidth="1"/>
    <col min="2058" max="2058" width="7.625" style="90" customWidth="1"/>
    <col min="2059" max="2060" width="7.375" style="90" customWidth="1"/>
    <col min="2061" max="2061" width="8.375" style="90" customWidth="1"/>
    <col min="2062" max="2062" width="2.625" style="90" customWidth="1"/>
    <col min="2063" max="2075" width="7.625" style="90" customWidth="1"/>
    <col min="2076" max="2076" width="3.625" style="90" customWidth="1"/>
    <col min="2077" max="2079" width="7.625" style="90" customWidth="1"/>
    <col min="2080" max="2080" width="1.625" style="90" customWidth="1"/>
    <col min="2081" max="2303" width="7.625" style="90" customWidth="1"/>
    <col min="2304" max="2304" width="7.625" style="90"/>
    <col min="2305" max="2305" width="15.875" style="90" customWidth="1"/>
    <col min="2306" max="2306" width="11" style="90" customWidth="1"/>
    <col min="2307" max="2307" width="9.625" style="90" customWidth="1"/>
    <col min="2308" max="2308" width="3.625" style="90" customWidth="1"/>
    <col min="2309" max="2309" width="10.625" style="90" customWidth="1"/>
    <col min="2310" max="2310" width="9.125" style="90" customWidth="1"/>
    <col min="2311" max="2311" width="4" style="90" customWidth="1"/>
    <col min="2312" max="2312" width="9.875" style="90" customWidth="1"/>
    <col min="2313" max="2313" width="9.375" style="90" customWidth="1"/>
    <col min="2314" max="2314" width="7.625" style="90" customWidth="1"/>
    <col min="2315" max="2316" width="7.375" style="90" customWidth="1"/>
    <col min="2317" max="2317" width="8.375" style="90" customWidth="1"/>
    <col min="2318" max="2318" width="2.625" style="90" customWidth="1"/>
    <col min="2319" max="2331" width="7.625" style="90" customWidth="1"/>
    <col min="2332" max="2332" width="3.625" style="90" customWidth="1"/>
    <col min="2333" max="2335" width="7.625" style="90" customWidth="1"/>
    <col min="2336" max="2336" width="1.625" style="90" customWidth="1"/>
    <col min="2337" max="2559" width="7.625" style="90" customWidth="1"/>
    <col min="2560" max="2560" width="7.625" style="90"/>
    <col min="2561" max="2561" width="15.875" style="90" customWidth="1"/>
    <col min="2562" max="2562" width="11" style="90" customWidth="1"/>
    <col min="2563" max="2563" width="9.625" style="90" customWidth="1"/>
    <col min="2564" max="2564" width="3.625" style="90" customWidth="1"/>
    <col min="2565" max="2565" width="10.625" style="90" customWidth="1"/>
    <col min="2566" max="2566" width="9.125" style="90" customWidth="1"/>
    <col min="2567" max="2567" width="4" style="90" customWidth="1"/>
    <col min="2568" max="2568" width="9.875" style="90" customWidth="1"/>
    <col min="2569" max="2569" width="9.375" style="90" customWidth="1"/>
    <col min="2570" max="2570" width="7.625" style="90" customWidth="1"/>
    <col min="2571" max="2572" width="7.375" style="90" customWidth="1"/>
    <col min="2573" max="2573" width="8.375" style="90" customWidth="1"/>
    <col min="2574" max="2574" width="2.625" style="90" customWidth="1"/>
    <col min="2575" max="2587" width="7.625" style="90" customWidth="1"/>
    <col min="2588" max="2588" width="3.625" style="90" customWidth="1"/>
    <col min="2589" max="2591" width="7.625" style="90" customWidth="1"/>
    <col min="2592" max="2592" width="1.625" style="90" customWidth="1"/>
    <col min="2593" max="2815" width="7.625" style="90" customWidth="1"/>
    <col min="2816" max="2816" width="7.625" style="90"/>
    <col min="2817" max="2817" width="15.875" style="90" customWidth="1"/>
    <col min="2818" max="2818" width="11" style="90" customWidth="1"/>
    <col min="2819" max="2819" width="9.625" style="90" customWidth="1"/>
    <col min="2820" max="2820" width="3.625" style="90" customWidth="1"/>
    <col min="2821" max="2821" width="10.625" style="90" customWidth="1"/>
    <col min="2822" max="2822" width="9.125" style="90" customWidth="1"/>
    <col min="2823" max="2823" width="4" style="90" customWidth="1"/>
    <col min="2824" max="2824" width="9.875" style="90" customWidth="1"/>
    <col min="2825" max="2825" width="9.375" style="90" customWidth="1"/>
    <col min="2826" max="2826" width="7.625" style="90" customWidth="1"/>
    <col min="2827" max="2828" width="7.375" style="90" customWidth="1"/>
    <col min="2829" max="2829" width="8.375" style="90" customWidth="1"/>
    <col min="2830" max="2830" width="2.625" style="90" customWidth="1"/>
    <col min="2831" max="2843" width="7.625" style="90" customWidth="1"/>
    <col min="2844" max="2844" width="3.625" style="90" customWidth="1"/>
    <col min="2845" max="2847" width="7.625" style="90" customWidth="1"/>
    <col min="2848" max="2848" width="1.625" style="90" customWidth="1"/>
    <col min="2849" max="3071" width="7.625" style="90" customWidth="1"/>
    <col min="3072" max="3072" width="7.625" style="90"/>
    <col min="3073" max="3073" width="15.875" style="90" customWidth="1"/>
    <col min="3074" max="3074" width="11" style="90" customWidth="1"/>
    <col min="3075" max="3075" width="9.625" style="90" customWidth="1"/>
    <col min="3076" max="3076" width="3.625" style="90" customWidth="1"/>
    <col min="3077" max="3077" width="10.625" style="90" customWidth="1"/>
    <col min="3078" max="3078" width="9.125" style="90" customWidth="1"/>
    <col min="3079" max="3079" width="4" style="90" customWidth="1"/>
    <col min="3080" max="3080" width="9.875" style="90" customWidth="1"/>
    <col min="3081" max="3081" width="9.375" style="90" customWidth="1"/>
    <col min="3082" max="3082" width="7.625" style="90" customWidth="1"/>
    <col min="3083" max="3084" width="7.375" style="90" customWidth="1"/>
    <col min="3085" max="3085" width="8.375" style="90" customWidth="1"/>
    <col min="3086" max="3086" width="2.625" style="90" customWidth="1"/>
    <col min="3087" max="3099" width="7.625" style="90" customWidth="1"/>
    <col min="3100" max="3100" width="3.625" style="90" customWidth="1"/>
    <col min="3101" max="3103" width="7.625" style="90" customWidth="1"/>
    <col min="3104" max="3104" width="1.625" style="90" customWidth="1"/>
    <col min="3105" max="3327" width="7.625" style="90" customWidth="1"/>
    <col min="3328" max="3328" width="7.625" style="90"/>
    <col min="3329" max="3329" width="15.875" style="90" customWidth="1"/>
    <col min="3330" max="3330" width="11" style="90" customWidth="1"/>
    <col min="3331" max="3331" width="9.625" style="90" customWidth="1"/>
    <col min="3332" max="3332" width="3.625" style="90" customWidth="1"/>
    <col min="3333" max="3333" width="10.625" style="90" customWidth="1"/>
    <col min="3334" max="3334" width="9.125" style="90" customWidth="1"/>
    <col min="3335" max="3335" width="4" style="90" customWidth="1"/>
    <col min="3336" max="3336" width="9.875" style="90" customWidth="1"/>
    <col min="3337" max="3337" width="9.375" style="90" customWidth="1"/>
    <col min="3338" max="3338" width="7.625" style="90" customWidth="1"/>
    <col min="3339" max="3340" width="7.375" style="90" customWidth="1"/>
    <col min="3341" max="3341" width="8.375" style="90" customWidth="1"/>
    <col min="3342" max="3342" width="2.625" style="90" customWidth="1"/>
    <col min="3343" max="3355" width="7.625" style="90" customWidth="1"/>
    <col min="3356" max="3356" width="3.625" style="90" customWidth="1"/>
    <col min="3357" max="3359" width="7.625" style="90" customWidth="1"/>
    <col min="3360" max="3360" width="1.625" style="90" customWidth="1"/>
    <col min="3361" max="3583" width="7.625" style="90" customWidth="1"/>
    <col min="3584" max="3584" width="7.625" style="90"/>
    <col min="3585" max="3585" width="15.875" style="90" customWidth="1"/>
    <col min="3586" max="3586" width="11" style="90" customWidth="1"/>
    <col min="3587" max="3587" width="9.625" style="90" customWidth="1"/>
    <col min="3588" max="3588" width="3.625" style="90" customWidth="1"/>
    <col min="3589" max="3589" width="10.625" style="90" customWidth="1"/>
    <col min="3590" max="3590" width="9.125" style="90" customWidth="1"/>
    <col min="3591" max="3591" width="4" style="90" customWidth="1"/>
    <col min="3592" max="3592" width="9.875" style="90" customWidth="1"/>
    <col min="3593" max="3593" width="9.375" style="90" customWidth="1"/>
    <col min="3594" max="3594" width="7.625" style="90" customWidth="1"/>
    <col min="3595" max="3596" width="7.375" style="90" customWidth="1"/>
    <col min="3597" max="3597" width="8.375" style="90" customWidth="1"/>
    <col min="3598" max="3598" width="2.625" style="90" customWidth="1"/>
    <col min="3599" max="3611" width="7.625" style="90" customWidth="1"/>
    <col min="3612" max="3612" width="3.625" style="90" customWidth="1"/>
    <col min="3613" max="3615" width="7.625" style="90" customWidth="1"/>
    <col min="3616" max="3616" width="1.625" style="90" customWidth="1"/>
    <col min="3617" max="3839" width="7.625" style="90" customWidth="1"/>
    <col min="3840" max="3840" width="7.625" style="90"/>
    <col min="3841" max="3841" width="15.875" style="90" customWidth="1"/>
    <col min="3842" max="3842" width="11" style="90" customWidth="1"/>
    <col min="3843" max="3843" width="9.625" style="90" customWidth="1"/>
    <col min="3844" max="3844" width="3.625" style="90" customWidth="1"/>
    <col min="3845" max="3845" width="10.625" style="90" customWidth="1"/>
    <col min="3846" max="3846" width="9.125" style="90" customWidth="1"/>
    <col min="3847" max="3847" width="4" style="90" customWidth="1"/>
    <col min="3848" max="3848" width="9.875" style="90" customWidth="1"/>
    <col min="3849" max="3849" width="9.375" style="90" customWidth="1"/>
    <col min="3850" max="3850" width="7.625" style="90" customWidth="1"/>
    <col min="3851" max="3852" width="7.375" style="90" customWidth="1"/>
    <col min="3853" max="3853" width="8.375" style="90" customWidth="1"/>
    <col min="3854" max="3854" width="2.625" style="90" customWidth="1"/>
    <col min="3855" max="3867" width="7.625" style="90" customWidth="1"/>
    <col min="3868" max="3868" width="3.625" style="90" customWidth="1"/>
    <col min="3869" max="3871" width="7.625" style="90" customWidth="1"/>
    <col min="3872" max="3872" width="1.625" style="90" customWidth="1"/>
    <col min="3873" max="4095" width="7.625" style="90" customWidth="1"/>
    <col min="4096" max="4096" width="7.625" style="90"/>
    <col min="4097" max="4097" width="15.875" style="90" customWidth="1"/>
    <col min="4098" max="4098" width="11" style="90" customWidth="1"/>
    <col min="4099" max="4099" width="9.625" style="90" customWidth="1"/>
    <col min="4100" max="4100" width="3.625" style="90" customWidth="1"/>
    <col min="4101" max="4101" width="10.625" style="90" customWidth="1"/>
    <col min="4102" max="4102" width="9.125" style="90" customWidth="1"/>
    <col min="4103" max="4103" width="4" style="90" customWidth="1"/>
    <col min="4104" max="4104" width="9.875" style="90" customWidth="1"/>
    <col min="4105" max="4105" width="9.375" style="90" customWidth="1"/>
    <col min="4106" max="4106" width="7.625" style="90" customWidth="1"/>
    <col min="4107" max="4108" width="7.375" style="90" customWidth="1"/>
    <col min="4109" max="4109" width="8.375" style="90" customWidth="1"/>
    <col min="4110" max="4110" width="2.625" style="90" customWidth="1"/>
    <col min="4111" max="4123" width="7.625" style="90" customWidth="1"/>
    <col min="4124" max="4124" width="3.625" style="90" customWidth="1"/>
    <col min="4125" max="4127" width="7.625" style="90" customWidth="1"/>
    <col min="4128" max="4128" width="1.625" style="90" customWidth="1"/>
    <col min="4129" max="4351" width="7.625" style="90" customWidth="1"/>
    <col min="4352" max="4352" width="7.625" style="90"/>
    <col min="4353" max="4353" width="15.875" style="90" customWidth="1"/>
    <col min="4354" max="4354" width="11" style="90" customWidth="1"/>
    <col min="4355" max="4355" width="9.625" style="90" customWidth="1"/>
    <col min="4356" max="4356" width="3.625" style="90" customWidth="1"/>
    <col min="4357" max="4357" width="10.625" style="90" customWidth="1"/>
    <col min="4358" max="4358" width="9.125" style="90" customWidth="1"/>
    <col min="4359" max="4359" width="4" style="90" customWidth="1"/>
    <col min="4360" max="4360" width="9.875" style="90" customWidth="1"/>
    <col min="4361" max="4361" width="9.375" style="90" customWidth="1"/>
    <col min="4362" max="4362" width="7.625" style="90" customWidth="1"/>
    <col min="4363" max="4364" width="7.375" style="90" customWidth="1"/>
    <col min="4365" max="4365" width="8.375" style="90" customWidth="1"/>
    <col min="4366" max="4366" width="2.625" style="90" customWidth="1"/>
    <col min="4367" max="4379" width="7.625" style="90" customWidth="1"/>
    <col min="4380" max="4380" width="3.625" style="90" customWidth="1"/>
    <col min="4381" max="4383" width="7.625" style="90" customWidth="1"/>
    <col min="4384" max="4384" width="1.625" style="90" customWidth="1"/>
    <col min="4385" max="4607" width="7.625" style="90" customWidth="1"/>
    <col min="4608" max="4608" width="7.625" style="90"/>
    <col min="4609" max="4609" width="15.875" style="90" customWidth="1"/>
    <col min="4610" max="4610" width="11" style="90" customWidth="1"/>
    <col min="4611" max="4611" width="9.625" style="90" customWidth="1"/>
    <col min="4612" max="4612" width="3.625" style="90" customWidth="1"/>
    <col min="4613" max="4613" width="10.625" style="90" customWidth="1"/>
    <col min="4614" max="4614" width="9.125" style="90" customWidth="1"/>
    <col min="4615" max="4615" width="4" style="90" customWidth="1"/>
    <col min="4616" max="4616" width="9.875" style="90" customWidth="1"/>
    <col min="4617" max="4617" width="9.375" style="90" customWidth="1"/>
    <col min="4618" max="4618" width="7.625" style="90" customWidth="1"/>
    <col min="4619" max="4620" width="7.375" style="90" customWidth="1"/>
    <col min="4621" max="4621" width="8.375" style="90" customWidth="1"/>
    <col min="4622" max="4622" width="2.625" style="90" customWidth="1"/>
    <col min="4623" max="4635" width="7.625" style="90" customWidth="1"/>
    <col min="4636" max="4636" width="3.625" style="90" customWidth="1"/>
    <col min="4637" max="4639" width="7.625" style="90" customWidth="1"/>
    <col min="4640" max="4640" width="1.625" style="90" customWidth="1"/>
    <col min="4641" max="4863" width="7.625" style="90" customWidth="1"/>
    <col min="4864" max="4864" width="7.625" style="90"/>
    <col min="4865" max="4865" width="15.875" style="90" customWidth="1"/>
    <col min="4866" max="4866" width="11" style="90" customWidth="1"/>
    <col min="4867" max="4867" width="9.625" style="90" customWidth="1"/>
    <col min="4868" max="4868" width="3.625" style="90" customWidth="1"/>
    <col min="4869" max="4869" width="10.625" style="90" customWidth="1"/>
    <col min="4870" max="4870" width="9.125" style="90" customWidth="1"/>
    <col min="4871" max="4871" width="4" style="90" customWidth="1"/>
    <col min="4872" max="4872" width="9.875" style="90" customWidth="1"/>
    <col min="4873" max="4873" width="9.375" style="90" customWidth="1"/>
    <col min="4874" max="4874" width="7.625" style="90" customWidth="1"/>
    <col min="4875" max="4876" width="7.375" style="90" customWidth="1"/>
    <col min="4877" max="4877" width="8.375" style="90" customWidth="1"/>
    <col min="4878" max="4878" width="2.625" style="90" customWidth="1"/>
    <col min="4879" max="4891" width="7.625" style="90" customWidth="1"/>
    <col min="4892" max="4892" width="3.625" style="90" customWidth="1"/>
    <col min="4893" max="4895" width="7.625" style="90" customWidth="1"/>
    <col min="4896" max="4896" width="1.625" style="90" customWidth="1"/>
    <col min="4897" max="5119" width="7.625" style="90" customWidth="1"/>
    <col min="5120" max="5120" width="7.625" style="90"/>
    <col min="5121" max="5121" width="15.875" style="90" customWidth="1"/>
    <col min="5122" max="5122" width="11" style="90" customWidth="1"/>
    <col min="5123" max="5123" width="9.625" style="90" customWidth="1"/>
    <col min="5124" max="5124" width="3.625" style="90" customWidth="1"/>
    <col min="5125" max="5125" width="10.625" style="90" customWidth="1"/>
    <col min="5126" max="5126" width="9.125" style="90" customWidth="1"/>
    <col min="5127" max="5127" width="4" style="90" customWidth="1"/>
    <col min="5128" max="5128" width="9.875" style="90" customWidth="1"/>
    <col min="5129" max="5129" width="9.375" style="90" customWidth="1"/>
    <col min="5130" max="5130" width="7.625" style="90" customWidth="1"/>
    <col min="5131" max="5132" width="7.375" style="90" customWidth="1"/>
    <col min="5133" max="5133" width="8.375" style="90" customWidth="1"/>
    <col min="5134" max="5134" width="2.625" style="90" customWidth="1"/>
    <col min="5135" max="5147" width="7.625" style="90" customWidth="1"/>
    <col min="5148" max="5148" width="3.625" style="90" customWidth="1"/>
    <col min="5149" max="5151" width="7.625" style="90" customWidth="1"/>
    <col min="5152" max="5152" width="1.625" style="90" customWidth="1"/>
    <col min="5153" max="5375" width="7.625" style="90" customWidth="1"/>
    <col min="5376" max="5376" width="7.625" style="90"/>
    <col min="5377" max="5377" width="15.875" style="90" customWidth="1"/>
    <col min="5378" max="5378" width="11" style="90" customWidth="1"/>
    <col min="5379" max="5379" width="9.625" style="90" customWidth="1"/>
    <col min="5380" max="5380" width="3.625" style="90" customWidth="1"/>
    <col min="5381" max="5381" width="10.625" style="90" customWidth="1"/>
    <col min="5382" max="5382" width="9.125" style="90" customWidth="1"/>
    <col min="5383" max="5383" width="4" style="90" customWidth="1"/>
    <col min="5384" max="5384" width="9.875" style="90" customWidth="1"/>
    <col min="5385" max="5385" width="9.375" style="90" customWidth="1"/>
    <col min="5386" max="5386" width="7.625" style="90" customWidth="1"/>
    <col min="5387" max="5388" width="7.375" style="90" customWidth="1"/>
    <col min="5389" max="5389" width="8.375" style="90" customWidth="1"/>
    <col min="5390" max="5390" width="2.625" style="90" customWidth="1"/>
    <col min="5391" max="5403" width="7.625" style="90" customWidth="1"/>
    <col min="5404" max="5404" width="3.625" style="90" customWidth="1"/>
    <col min="5405" max="5407" width="7.625" style="90" customWidth="1"/>
    <col min="5408" max="5408" width="1.625" style="90" customWidth="1"/>
    <col min="5409" max="5631" width="7.625" style="90" customWidth="1"/>
    <col min="5632" max="5632" width="7.625" style="90"/>
    <col min="5633" max="5633" width="15.875" style="90" customWidth="1"/>
    <col min="5634" max="5634" width="11" style="90" customWidth="1"/>
    <col min="5635" max="5635" width="9.625" style="90" customWidth="1"/>
    <col min="5636" max="5636" width="3.625" style="90" customWidth="1"/>
    <col min="5637" max="5637" width="10.625" style="90" customWidth="1"/>
    <col min="5638" max="5638" width="9.125" style="90" customWidth="1"/>
    <col min="5639" max="5639" width="4" style="90" customWidth="1"/>
    <col min="5640" max="5640" width="9.875" style="90" customWidth="1"/>
    <col min="5641" max="5641" width="9.375" style="90" customWidth="1"/>
    <col min="5642" max="5642" width="7.625" style="90" customWidth="1"/>
    <col min="5643" max="5644" width="7.375" style="90" customWidth="1"/>
    <col min="5645" max="5645" width="8.375" style="90" customWidth="1"/>
    <col min="5646" max="5646" width="2.625" style="90" customWidth="1"/>
    <col min="5647" max="5659" width="7.625" style="90" customWidth="1"/>
    <col min="5660" max="5660" width="3.625" style="90" customWidth="1"/>
    <col min="5661" max="5663" width="7.625" style="90" customWidth="1"/>
    <col min="5664" max="5664" width="1.625" style="90" customWidth="1"/>
    <col min="5665" max="5887" width="7.625" style="90" customWidth="1"/>
    <col min="5888" max="5888" width="7.625" style="90"/>
    <col min="5889" max="5889" width="15.875" style="90" customWidth="1"/>
    <col min="5890" max="5890" width="11" style="90" customWidth="1"/>
    <col min="5891" max="5891" width="9.625" style="90" customWidth="1"/>
    <col min="5892" max="5892" width="3.625" style="90" customWidth="1"/>
    <col min="5893" max="5893" width="10.625" style="90" customWidth="1"/>
    <col min="5894" max="5894" width="9.125" style="90" customWidth="1"/>
    <col min="5895" max="5895" width="4" style="90" customWidth="1"/>
    <col min="5896" max="5896" width="9.875" style="90" customWidth="1"/>
    <col min="5897" max="5897" width="9.375" style="90" customWidth="1"/>
    <col min="5898" max="5898" width="7.625" style="90" customWidth="1"/>
    <col min="5899" max="5900" width="7.375" style="90" customWidth="1"/>
    <col min="5901" max="5901" width="8.375" style="90" customWidth="1"/>
    <col min="5902" max="5902" width="2.625" style="90" customWidth="1"/>
    <col min="5903" max="5915" width="7.625" style="90" customWidth="1"/>
    <col min="5916" max="5916" width="3.625" style="90" customWidth="1"/>
    <col min="5917" max="5919" width="7.625" style="90" customWidth="1"/>
    <col min="5920" max="5920" width="1.625" style="90" customWidth="1"/>
    <col min="5921" max="6143" width="7.625" style="90" customWidth="1"/>
    <col min="6144" max="6144" width="7.625" style="90"/>
    <col min="6145" max="6145" width="15.875" style="90" customWidth="1"/>
    <col min="6146" max="6146" width="11" style="90" customWidth="1"/>
    <col min="6147" max="6147" width="9.625" style="90" customWidth="1"/>
    <col min="6148" max="6148" width="3.625" style="90" customWidth="1"/>
    <col min="6149" max="6149" width="10.625" style="90" customWidth="1"/>
    <col min="6150" max="6150" width="9.125" style="90" customWidth="1"/>
    <col min="6151" max="6151" width="4" style="90" customWidth="1"/>
    <col min="6152" max="6152" width="9.875" style="90" customWidth="1"/>
    <col min="6153" max="6153" width="9.375" style="90" customWidth="1"/>
    <col min="6154" max="6154" width="7.625" style="90" customWidth="1"/>
    <col min="6155" max="6156" width="7.375" style="90" customWidth="1"/>
    <col min="6157" max="6157" width="8.375" style="90" customWidth="1"/>
    <col min="6158" max="6158" width="2.625" style="90" customWidth="1"/>
    <col min="6159" max="6171" width="7.625" style="90" customWidth="1"/>
    <col min="6172" max="6172" width="3.625" style="90" customWidth="1"/>
    <col min="6173" max="6175" width="7.625" style="90" customWidth="1"/>
    <col min="6176" max="6176" width="1.625" style="90" customWidth="1"/>
    <col min="6177" max="6399" width="7.625" style="90" customWidth="1"/>
    <col min="6400" max="6400" width="7.625" style="90"/>
    <col min="6401" max="6401" width="15.875" style="90" customWidth="1"/>
    <col min="6402" max="6402" width="11" style="90" customWidth="1"/>
    <col min="6403" max="6403" width="9.625" style="90" customWidth="1"/>
    <col min="6404" max="6404" width="3.625" style="90" customWidth="1"/>
    <col min="6405" max="6405" width="10.625" style="90" customWidth="1"/>
    <col min="6406" max="6406" width="9.125" style="90" customWidth="1"/>
    <col min="6407" max="6407" width="4" style="90" customWidth="1"/>
    <col min="6408" max="6408" width="9.875" style="90" customWidth="1"/>
    <col min="6409" max="6409" width="9.375" style="90" customWidth="1"/>
    <col min="6410" max="6410" width="7.625" style="90" customWidth="1"/>
    <col min="6411" max="6412" width="7.375" style="90" customWidth="1"/>
    <col min="6413" max="6413" width="8.375" style="90" customWidth="1"/>
    <col min="6414" max="6414" width="2.625" style="90" customWidth="1"/>
    <col min="6415" max="6427" width="7.625" style="90" customWidth="1"/>
    <col min="6428" max="6428" width="3.625" style="90" customWidth="1"/>
    <col min="6429" max="6431" width="7.625" style="90" customWidth="1"/>
    <col min="6432" max="6432" width="1.625" style="90" customWidth="1"/>
    <col min="6433" max="6655" width="7.625" style="90" customWidth="1"/>
    <col min="6656" max="6656" width="7.625" style="90"/>
    <col min="6657" max="6657" width="15.875" style="90" customWidth="1"/>
    <col min="6658" max="6658" width="11" style="90" customWidth="1"/>
    <col min="6659" max="6659" width="9.625" style="90" customWidth="1"/>
    <col min="6660" max="6660" width="3.625" style="90" customWidth="1"/>
    <col min="6661" max="6661" width="10.625" style="90" customWidth="1"/>
    <col min="6662" max="6662" width="9.125" style="90" customWidth="1"/>
    <col min="6663" max="6663" width="4" style="90" customWidth="1"/>
    <col min="6664" max="6664" width="9.875" style="90" customWidth="1"/>
    <col min="6665" max="6665" width="9.375" style="90" customWidth="1"/>
    <col min="6666" max="6666" width="7.625" style="90" customWidth="1"/>
    <col min="6667" max="6668" width="7.375" style="90" customWidth="1"/>
    <col min="6669" max="6669" width="8.375" style="90" customWidth="1"/>
    <col min="6670" max="6670" width="2.625" style="90" customWidth="1"/>
    <col min="6671" max="6683" width="7.625" style="90" customWidth="1"/>
    <col min="6684" max="6684" width="3.625" style="90" customWidth="1"/>
    <col min="6685" max="6687" width="7.625" style="90" customWidth="1"/>
    <col min="6688" max="6688" width="1.625" style="90" customWidth="1"/>
    <col min="6689" max="6911" width="7.625" style="90" customWidth="1"/>
    <col min="6912" max="6912" width="7.625" style="90"/>
    <col min="6913" max="6913" width="15.875" style="90" customWidth="1"/>
    <col min="6914" max="6914" width="11" style="90" customWidth="1"/>
    <col min="6915" max="6915" width="9.625" style="90" customWidth="1"/>
    <col min="6916" max="6916" width="3.625" style="90" customWidth="1"/>
    <col min="6917" max="6917" width="10.625" style="90" customWidth="1"/>
    <col min="6918" max="6918" width="9.125" style="90" customWidth="1"/>
    <col min="6919" max="6919" width="4" style="90" customWidth="1"/>
    <col min="6920" max="6920" width="9.875" style="90" customWidth="1"/>
    <col min="6921" max="6921" width="9.375" style="90" customWidth="1"/>
    <col min="6922" max="6922" width="7.625" style="90" customWidth="1"/>
    <col min="6923" max="6924" width="7.375" style="90" customWidth="1"/>
    <col min="6925" max="6925" width="8.375" style="90" customWidth="1"/>
    <col min="6926" max="6926" width="2.625" style="90" customWidth="1"/>
    <col min="6927" max="6939" width="7.625" style="90" customWidth="1"/>
    <col min="6940" max="6940" width="3.625" style="90" customWidth="1"/>
    <col min="6941" max="6943" width="7.625" style="90" customWidth="1"/>
    <col min="6944" max="6944" width="1.625" style="90" customWidth="1"/>
    <col min="6945" max="7167" width="7.625" style="90" customWidth="1"/>
    <col min="7168" max="7168" width="7.625" style="90"/>
    <col min="7169" max="7169" width="15.875" style="90" customWidth="1"/>
    <col min="7170" max="7170" width="11" style="90" customWidth="1"/>
    <col min="7171" max="7171" width="9.625" style="90" customWidth="1"/>
    <col min="7172" max="7172" width="3.625" style="90" customWidth="1"/>
    <col min="7173" max="7173" width="10.625" style="90" customWidth="1"/>
    <col min="7174" max="7174" width="9.125" style="90" customWidth="1"/>
    <col min="7175" max="7175" width="4" style="90" customWidth="1"/>
    <col min="7176" max="7176" width="9.875" style="90" customWidth="1"/>
    <col min="7177" max="7177" width="9.375" style="90" customWidth="1"/>
    <col min="7178" max="7178" width="7.625" style="90" customWidth="1"/>
    <col min="7179" max="7180" width="7.375" style="90" customWidth="1"/>
    <col min="7181" max="7181" width="8.375" style="90" customWidth="1"/>
    <col min="7182" max="7182" width="2.625" style="90" customWidth="1"/>
    <col min="7183" max="7195" width="7.625" style="90" customWidth="1"/>
    <col min="7196" max="7196" width="3.625" style="90" customWidth="1"/>
    <col min="7197" max="7199" width="7.625" style="90" customWidth="1"/>
    <col min="7200" max="7200" width="1.625" style="90" customWidth="1"/>
    <col min="7201" max="7423" width="7.625" style="90" customWidth="1"/>
    <col min="7424" max="7424" width="7.625" style="90"/>
    <col min="7425" max="7425" width="15.875" style="90" customWidth="1"/>
    <col min="7426" max="7426" width="11" style="90" customWidth="1"/>
    <col min="7427" max="7427" width="9.625" style="90" customWidth="1"/>
    <col min="7428" max="7428" width="3.625" style="90" customWidth="1"/>
    <col min="7429" max="7429" width="10.625" style="90" customWidth="1"/>
    <col min="7430" max="7430" width="9.125" style="90" customWidth="1"/>
    <col min="7431" max="7431" width="4" style="90" customWidth="1"/>
    <col min="7432" max="7432" width="9.875" style="90" customWidth="1"/>
    <col min="7433" max="7433" width="9.375" style="90" customWidth="1"/>
    <col min="7434" max="7434" width="7.625" style="90" customWidth="1"/>
    <col min="7435" max="7436" width="7.375" style="90" customWidth="1"/>
    <col min="7437" max="7437" width="8.375" style="90" customWidth="1"/>
    <col min="7438" max="7438" width="2.625" style="90" customWidth="1"/>
    <col min="7439" max="7451" width="7.625" style="90" customWidth="1"/>
    <col min="7452" max="7452" width="3.625" style="90" customWidth="1"/>
    <col min="7453" max="7455" width="7.625" style="90" customWidth="1"/>
    <col min="7456" max="7456" width="1.625" style="90" customWidth="1"/>
    <col min="7457" max="7679" width="7.625" style="90" customWidth="1"/>
    <col min="7680" max="7680" width="7.625" style="90"/>
    <col min="7681" max="7681" width="15.875" style="90" customWidth="1"/>
    <col min="7682" max="7682" width="11" style="90" customWidth="1"/>
    <col min="7683" max="7683" width="9.625" style="90" customWidth="1"/>
    <col min="7684" max="7684" width="3.625" style="90" customWidth="1"/>
    <col min="7685" max="7685" width="10.625" style="90" customWidth="1"/>
    <col min="7686" max="7686" width="9.125" style="90" customWidth="1"/>
    <col min="7687" max="7687" width="4" style="90" customWidth="1"/>
    <col min="7688" max="7688" width="9.875" style="90" customWidth="1"/>
    <col min="7689" max="7689" width="9.375" style="90" customWidth="1"/>
    <col min="7690" max="7690" width="7.625" style="90" customWidth="1"/>
    <col min="7691" max="7692" width="7.375" style="90" customWidth="1"/>
    <col min="7693" max="7693" width="8.375" style="90" customWidth="1"/>
    <col min="7694" max="7694" width="2.625" style="90" customWidth="1"/>
    <col min="7695" max="7707" width="7.625" style="90" customWidth="1"/>
    <col min="7708" max="7708" width="3.625" style="90" customWidth="1"/>
    <col min="7709" max="7711" width="7.625" style="90" customWidth="1"/>
    <col min="7712" max="7712" width="1.625" style="90" customWidth="1"/>
    <col min="7713" max="7935" width="7.625" style="90" customWidth="1"/>
    <col min="7936" max="7936" width="7.625" style="90"/>
    <col min="7937" max="7937" width="15.875" style="90" customWidth="1"/>
    <col min="7938" max="7938" width="11" style="90" customWidth="1"/>
    <col min="7939" max="7939" width="9.625" style="90" customWidth="1"/>
    <col min="7940" max="7940" width="3.625" style="90" customWidth="1"/>
    <col min="7941" max="7941" width="10.625" style="90" customWidth="1"/>
    <col min="7942" max="7942" width="9.125" style="90" customWidth="1"/>
    <col min="7943" max="7943" width="4" style="90" customWidth="1"/>
    <col min="7944" max="7944" width="9.875" style="90" customWidth="1"/>
    <col min="7945" max="7945" width="9.375" style="90" customWidth="1"/>
    <col min="7946" max="7946" width="7.625" style="90" customWidth="1"/>
    <col min="7947" max="7948" width="7.375" style="90" customWidth="1"/>
    <col min="7949" max="7949" width="8.375" style="90" customWidth="1"/>
    <col min="7950" max="7950" width="2.625" style="90" customWidth="1"/>
    <col min="7951" max="7963" width="7.625" style="90" customWidth="1"/>
    <col min="7964" max="7964" width="3.625" style="90" customWidth="1"/>
    <col min="7965" max="7967" width="7.625" style="90" customWidth="1"/>
    <col min="7968" max="7968" width="1.625" style="90" customWidth="1"/>
    <col min="7969" max="8191" width="7.625" style="90" customWidth="1"/>
    <col min="8192" max="8192" width="7.625" style="90"/>
    <col min="8193" max="8193" width="15.875" style="90" customWidth="1"/>
    <col min="8194" max="8194" width="11" style="90" customWidth="1"/>
    <col min="8195" max="8195" width="9.625" style="90" customWidth="1"/>
    <col min="8196" max="8196" width="3.625" style="90" customWidth="1"/>
    <col min="8197" max="8197" width="10.625" style="90" customWidth="1"/>
    <col min="8198" max="8198" width="9.125" style="90" customWidth="1"/>
    <col min="8199" max="8199" width="4" style="90" customWidth="1"/>
    <col min="8200" max="8200" width="9.875" style="90" customWidth="1"/>
    <col min="8201" max="8201" width="9.375" style="90" customWidth="1"/>
    <col min="8202" max="8202" width="7.625" style="90" customWidth="1"/>
    <col min="8203" max="8204" width="7.375" style="90" customWidth="1"/>
    <col min="8205" max="8205" width="8.375" style="90" customWidth="1"/>
    <col min="8206" max="8206" width="2.625" style="90" customWidth="1"/>
    <col min="8207" max="8219" width="7.625" style="90" customWidth="1"/>
    <col min="8220" max="8220" width="3.625" style="90" customWidth="1"/>
    <col min="8221" max="8223" width="7.625" style="90" customWidth="1"/>
    <col min="8224" max="8224" width="1.625" style="90" customWidth="1"/>
    <col min="8225" max="8447" width="7.625" style="90" customWidth="1"/>
    <col min="8448" max="8448" width="7.625" style="90"/>
    <col min="8449" max="8449" width="15.875" style="90" customWidth="1"/>
    <col min="8450" max="8450" width="11" style="90" customWidth="1"/>
    <col min="8451" max="8451" width="9.625" style="90" customWidth="1"/>
    <col min="8452" max="8452" width="3.625" style="90" customWidth="1"/>
    <col min="8453" max="8453" width="10.625" style="90" customWidth="1"/>
    <col min="8454" max="8454" width="9.125" style="90" customWidth="1"/>
    <col min="8455" max="8455" width="4" style="90" customWidth="1"/>
    <col min="8456" max="8456" width="9.875" style="90" customWidth="1"/>
    <col min="8457" max="8457" width="9.375" style="90" customWidth="1"/>
    <col min="8458" max="8458" width="7.625" style="90" customWidth="1"/>
    <col min="8459" max="8460" width="7.375" style="90" customWidth="1"/>
    <col min="8461" max="8461" width="8.375" style="90" customWidth="1"/>
    <col min="8462" max="8462" width="2.625" style="90" customWidth="1"/>
    <col min="8463" max="8475" width="7.625" style="90" customWidth="1"/>
    <col min="8476" max="8476" width="3.625" style="90" customWidth="1"/>
    <col min="8477" max="8479" width="7.625" style="90" customWidth="1"/>
    <col min="8480" max="8480" width="1.625" style="90" customWidth="1"/>
    <col min="8481" max="8703" width="7.625" style="90" customWidth="1"/>
    <col min="8704" max="8704" width="7.625" style="90"/>
    <col min="8705" max="8705" width="15.875" style="90" customWidth="1"/>
    <col min="8706" max="8706" width="11" style="90" customWidth="1"/>
    <col min="8707" max="8707" width="9.625" style="90" customWidth="1"/>
    <col min="8708" max="8708" width="3.625" style="90" customWidth="1"/>
    <col min="8709" max="8709" width="10.625" style="90" customWidth="1"/>
    <col min="8710" max="8710" width="9.125" style="90" customWidth="1"/>
    <col min="8711" max="8711" width="4" style="90" customWidth="1"/>
    <col min="8712" max="8712" width="9.875" style="90" customWidth="1"/>
    <col min="8713" max="8713" width="9.375" style="90" customWidth="1"/>
    <col min="8714" max="8714" width="7.625" style="90" customWidth="1"/>
    <col min="8715" max="8716" width="7.375" style="90" customWidth="1"/>
    <col min="8717" max="8717" width="8.375" style="90" customWidth="1"/>
    <col min="8718" max="8718" width="2.625" style="90" customWidth="1"/>
    <col min="8719" max="8731" width="7.625" style="90" customWidth="1"/>
    <col min="8732" max="8732" width="3.625" style="90" customWidth="1"/>
    <col min="8733" max="8735" width="7.625" style="90" customWidth="1"/>
    <col min="8736" max="8736" width="1.625" style="90" customWidth="1"/>
    <col min="8737" max="8959" width="7.625" style="90" customWidth="1"/>
    <col min="8960" max="8960" width="7.625" style="90"/>
    <col min="8961" max="8961" width="15.875" style="90" customWidth="1"/>
    <col min="8962" max="8962" width="11" style="90" customWidth="1"/>
    <col min="8963" max="8963" width="9.625" style="90" customWidth="1"/>
    <col min="8964" max="8964" width="3.625" style="90" customWidth="1"/>
    <col min="8965" max="8965" width="10.625" style="90" customWidth="1"/>
    <col min="8966" max="8966" width="9.125" style="90" customWidth="1"/>
    <col min="8967" max="8967" width="4" style="90" customWidth="1"/>
    <col min="8968" max="8968" width="9.875" style="90" customWidth="1"/>
    <col min="8969" max="8969" width="9.375" style="90" customWidth="1"/>
    <col min="8970" max="8970" width="7.625" style="90" customWidth="1"/>
    <col min="8971" max="8972" width="7.375" style="90" customWidth="1"/>
    <col min="8973" max="8973" width="8.375" style="90" customWidth="1"/>
    <col min="8974" max="8974" width="2.625" style="90" customWidth="1"/>
    <col min="8975" max="8987" width="7.625" style="90" customWidth="1"/>
    <col min="8988" max="8988" width="3.625" style="90" customWidth="1"/>
    <col min="8989" max="8991" width="7.625" style="90" customWidth="1"/>
    <col min="8992" max="8992" width="1.625" style="90" customWidth="1"/>
    <col min="8993" max="9215" width="7.625" style="90" customWidth="1"/>
    <col min="9216" max="9216" width="7.625" style="90"/>
    <col min="9217" max="9217" width="15.875" style="90" customWidth="1"/>
    <col min="9218" max="9218" width="11" style="90" customWidth="1"/>
    <col min="9219" max="9219" width="9.625" style="90" customWidth="1"/>
    <col min="9220" max="9220" width="3.625" style="90" customWidth="1"/>
    <col min="9221" max="9221" width="10.625" style="90" customWidth="1"/>
    <col min="9222" max="9222" width="9.125" style="90" customWidth="1"/>
    <col min="9223" max="9223" width="4" style="90" customWidth="1"/>
    <col min="9224" max="9224" width="9.875" style="90" customWidth="1"/>
    <col min="9225" max="9225" width="9.375" style="90" customWidth="1"/>
    <col min="9226" max="9226" width="7.625" style="90" customWidth="1"/>
    <col min="9227" max="9228" width="7.375" style="90" customWidth="1"/>
    <col min="9229" max="9229" width="8.375" style="90" customWidth="1"/>
    <col min="9230" max="9230" width="2.625" style="90" customWidth="1"/>
    <col min="9231" max="9243" width="7.625" style="90" customWidth="1"/>
    <col min="9244" max="9244" width="3.625" style="90" customWidth="1"/>
    <col min="9245" max="9247" width="7.625" style="90" customWidth="1"/>
    <col min="9248" max="9248" width="1.625" style="90" customWidth="1"/>
    <col min="9249" max="9471" width="7.625" style="90" customWidth="1"/>
    <col min="9472" max="9472" width="7.625" style="90"/>
    <col min="9473" max="9473" width="15.875" style="90" customWidth="1"/>
    <col min="9474" max="9474" width="11" style="90" customWidth="1"/>
    <col min="9475" max="9475" width="9.625" style="90" customWidth="1"/>
    <col min="9476" max="9476" width="3.625" style="90" customWidth="1"/>
    <col min="9477" max="9477" width="10.625" style="90" customWidth="1"/>
    <col min="9478" max="9478" width="9.125" style="90" customWidth="1"/>
    <col min="9479" max="9479" width="4" style="90" customWidth="1"/>
    <col min="9480" max="9480" width="9.875" style="90" customWidth="1"/>
    <col min="9481" max="9481" width="9.375" style="90" customWidth="1"/>
    <col min="9482" max="9482" width="7.625" style="90" customWidth="1"/>
    <col min="9483" max="9484" width="7.375" style="90" customWidth="1"/>
    <col min="9485" max="9485" width="8.375" style="90" customWidth="1"/>
    <col min="9486" max="9486" width="2.625" style="90" customWidth="1"/>
    <col min="9487" max="9499" width="7.625" style="90" customWidth="1"/>
    <col min="9500" max="9500" width="3.625" style="90" customWidth="1"/>
    <col min="9501" max="9503" width="7.625" style="90" customWidth="1"/>
    <col min="9504" max="9504" width="1.625" style="90" customWidth="1"/>
    <col min="9505" max="9727" width="7.625" style="90" customWidth="1"/>
    <col min="9728" max="9728" width="7.625" style="90"/>
    <col min="9729" max="9729" width="15.875" style="90" customWidth="1"/>
    <col min="9730" max="9730" width="11" style="90" customWidth="1"/>
    <col min="9731" max="9731" width="9.625" style="90" customWidth="1"/>
    <col min="9732" max="9732" width="3.625" style="90" customWidth="1"/>
    <col min="9733" max="9733" width="10.625" style="90" customWidth="1"/>
    <col min="9734" max="9734" width="9.125" style="90" customWidth="1"/>
    <col min="9735" max="9735" width="4" style="90" customWidth="1"/>
    <col min="9736" max="9736" width="9.875" style="90" customWidth="1"/>
    <col min="9737" max="9737" width="9.375" style="90" customWidth="1"/>
    <col min="9738" max="9738" width="7.625" style="90" customWidth="1"/>
    <col min="9739" max="9740" width="7.375" style="90" customWidth="1"/>
    <col min="9741" max="9741" width="8.375" style="90" customWidth="1"/>
    <col min="9742" max="9742" width="2.625" style="90" customWidth="1"/>
    <col min="9743" max="9755" width="7.625" style="90" customWidth="1"/>
    <col min="9756" max="9756" width="3.625" style="90" customWidth="1"/>
    <col min="9757" max="9759" width="7.625" style="90" customWidth="1"/>
    <col min="9760" max="9760" width="1.625" style="90" customWidth="1"/>
    <col min="9761" max="9983" width="7.625" style="90" customWidth="1"/>
    <col min="9984" max="9984" width="7.625" style="90"/>
    <col min="9985" max="9985" width="15.875" style="90" customWidth="1"/>
    <col min="9986" max="9986" width="11" style="90" customWidth="1"/>
    <col min="9987" max="9987" width="9.625" style="90" customWidth="1"/>
    <col min="9988" max="9988" width="3.625" style="90" customWidth="1"/>
    <col min="9989" max="9989" width="10.625" style="90" customWidth="1"/>
    <col min="9990" max="9990" width="9.125" style="90" customWidth="1"/>
    <col min="9991" max="9991" width="4" style="90" customWidth="1"/>
    <col min="9992" max="9992" width="9.875" style="90" customWidth="1"/>
    <col min="9993" max="9993" width="9.375" style="90" customWidth="1"/>
    <col min="9994" max="9994" width="7.625" style="90" customWidth="1"/>
    <col min="9995" max="9996" width="7.375" style="90" customWidth="1"/>
    <col min="9997" max="9997" width="8.375" style="90" customWidth="1"/>
    <col min="9998" max="9998" width="2.625" style="90" customWidth="1"/>
    <col min="9999" max="10011" width="7.625" style="90" customWidth="1"/>
    <col min="10012" max="10012" width="3.625" style="90" customWidth="1"/>
    <col min="10013" max="10015" width="7.625" style="90" customWidth="1"/>
    <col min="10016" max="10016" width="1.625" style="90" customWidth="1"/>
    <col min="10017" max="10239" width="7.625" style="90" customWidth="1"/>
    <col min="10240" max="10240" width="7.625" style="90"/>
    <col min="10241" max="10241" width="15.875" style="90" customWidth="1"/>
    <col min="10242" max="10242" width="11" style="90" customWidth="1"/>
    <col min="10243" max="10243" width="9.625" style="90" customWidth="1"/>
    <col min="10244" max="10244" width="3.625" style="90" customWidth="1"/>
    <col min="10245" max="10245" width="10.625" style="90" customWidth="1"/>
    <col min="10246" max="10246" width="9.125" style="90" customWidth="1"/>
    <col min="10247" max="10247" width="4" style="90" customWidth="1"/>
    <col min="10248" max="10248" width="9.875" style="90" customWidth="1"/>
    <col min="10249" max="10249" width="9.375" style="90" customWidth="1"/>
    <col min="10250" max="10250" width="7.625" style="90" customWidth="1"/>
    <col min="10251" max="10252" width="7.375" style="90" customWidth="1"/>
    <col min="10253" max="10253" width="8.375" style="90" customWidth="1"/>
    <col min="10254" max="10254" width="2.625" style="90" customWidth="1"/>
    <col min="10255" max="10267" width="7.625" style="90" customWidth="1"/>
    <col min="10268" max="10268" width="3.625" style="90" customWidth="1"/>
    <col min="10269" max="10271" width="7.625" style="90" customWidth="1"/>
    <col min="10272" max="10272" width="1.625" style="90" customWidth="1"/>
    <col min="10273" max="10495" width="7.625" style="90" customWidth="1"/>
    <col min="10496" max="10496" width="7.625" style="90"/>
    <col min="10497" max="10497" width="15.875" style="90" customWidth="1"/>
    <col min="10498" max="10498" width="11" style="90" customWidth="1"/>
    <col min="10499" max="10499" width="9.625" style="90" customWidth="1"/>
    <col min="10500" max="10500" width="3.625" style="90" customWidth="1"/>
    <col min="10501" max="10501" width="10.625" style="90" customWidth="1"/>
    <col min="10502" max="10502" width="9.125" style="90" customWidth="1"/>
    <col min="10503" max="10503" width="4" style="90" customWidth="1"/>
    <col min="10504" max="10504" width="9.875" style="90" customWidth="1"/>
    <col min="10505" max="10505" width="9.375" style="90" customWidth="1"/>
    <col min="10506" max="10506" width="7.625" style="90" customWidth="1"/>
    <col min="10507" max="10508" width="7.375" style="90" customWidth="1"/>
    <col min="10509" max="10509" width="8.375" style="90" customWidth="1"/>
    <col min="10510" max="10510" width="2.625" style="90" customWidth="1"/>
    <col min="10511" max="10523" width="7.625" style="90" customWidth="1"/>
    <col min="10524" max="10524" width="3.625" style="90" customWidth="1"/>
    <col min="10525" max="10527" width="7.625" style="90" customWidth="1"/>
    <col min="10528" max="10528" width="1.625" style="90" customWidth="1"/>
    <col min="10529" max="10751" width="7.625" style="90" customWidth="1"/>
    <col min="10752" max="10752" width="7.625" style="90"/>
    <col min="10753" max="10753" width="15.875" style="90" customWidth="1"/>
    <col min="10754" max="10754" width="11" style="90" customWidth="1"/>
    <col min="10755" max="10755" width="9.625" style="90" customWidth="1"/>
    <col min="10756" max="10756" width="3.625" style="90" customWidth="1"/>
    <col min="10757" max="10757" width="10.625" style="90" customWidth="1"/>
    <col min="10758" max="10758" width="9.125" style="90" customWidth="1"/>
    <col min="10759" max="10759" width="4" style="90" customWidth="1"/>
    <col min="10760" max="10760" width="9.875" style="90" customWidth="1"/>
    <col min="10761" max="10761" width="9.375" style="90" customWidth="1"/>
    <col min="10762" max="10762" width="7.625" style="90" customWidth="1"/>
    <col min="10763" max="10764" width="7.375" style="90" customWidth="1"/>
    <col min="10765" max="10765" width="8.375" style="90" customWidth="1"/>
    <col min="10766" max="10766" width="2.625" style="90" customWidth="1"/>
    <col min="10767" max="10779" width="7.625" style="90" customWidth="1"/>
    <col min="10780" max="10780" width="3.625" style="90" customWidth="1"/>
    <col min="10781" max="10783" width="7.625" style="90" customWidth="1"/>
    <col min="10784" max="10784" width="1.625" style="90" customWidth="1"/>
    <col min="10785" max="11007" width="7.625" style="90" customWidth="1"/>
    <col min="11008" max="11008" width="7.625" style="90"/>
    <col min="11009" max="11009" width="15.875" style="90" customWidth="1"/>
    <col min="11010" max="11010" width="11" style="90" customWidth="1"/>
    <col min="11011" max="11011" width="9.625" style="90" customWidth="1"/>
    <col min="11012" max="11012" width="3.625" style="90" customWidth="1"/>
    <col min="11013" max="11013" width="10.625" style="90" customWidth="1"/>
    <col min="11014" max="11014" width="9.125" style="90" customWidth="1"/>
    <col min="11015" max="11015" width="4" style="90" customWidth="1"/>
    <col min="11016" max="11016" width="9.875" style="90" customWidth="1"/>
    <col min="11017" max="11017" width="9.375" style="90" customWidth="1"/>
    <col min="11018" max="11018" width="7.625" style="90" customWidth="1"/>
    <col min="11019" max="11020" width="7.375" style="90" customWidth="1"/>
    <col min="11021" max="11021" width="8.375" style="90" customWidth="1"/>
    <col min="11022" max="11022" width="2.625" style="90" customWidth="1"/>
    <col min="11023" max="11035" width="7.625" style="90" customWidth="1"/>
    <col min="11036" max="11036" width="3.625" style="90" customWidth="1"/>
    <col min="11037" max="11039" width="7.625" style="90" customWidth="1"/>
    <col min="11040" max="11040" width="1.625" style="90" customWidth="1"/>
    <col min="11041" max="11263" width="7.625" style="90" customWidth="1"/>
    <col min="11264" max="11264" width="7.625" style="90"/>
    <col min="11265" max="11265" width="15.875" style="90" customWidth="1"/>
    <col min="11266" max="11266" width="11" style="90" customWidth="1"/>
    <col min="11267" max="11267" width="9.625" style="90" customWidth="1"/>
    <col min="11268" max="11268" width="3.625" style="90" customWidth="1"/>
    <col min="11269" max="11269" width="10.625" style="90" customWidth="1"/>
    <col min="11270" max="11270" width="9.125" style="90" customWidth="1"/>
    <col min="11271" max="11271" width="4" style="90" customWidth="1"/>
    <col min="11272" max="11272" width="9.875" style="90" customWidth="1"/>
    <col min="11273" max="11273" width="9.375" style="90" customWidth="1"/>
    <col min="11274" max="11274" width="7.625" style="90" customWidth="1"/>
    <col min="11275" max="11276" width="7.375" style="90" customWidth="1"/>
    <col min="11277" max="11277" width="8.375" style="90" customWidth="1"/>
    <col min="11278" max="11278" width="2.625" style="90" customWidth="1"/>
    <col min="11279" max="11291" width="7.625" style="90" customWidth="1"/>
    <col min="11292" max="11292" width="3.625" style="90" customWidth="1"/>
    <col min="11293" max="11295" width="7.625" style="90" customWidth="1"/>
    <col min="11296" max="11296" width="1.625" style="90" customWidth="1"/>
    <col min="11297" max="11519" width="7.625" style="90" customWidth="1"/>
    <col min="11520" max="11520" width="7.625" style="90"/>
    <col min="11521" max="11521" width="15.875" style="90" customWidth="1"/>
    <col min="11522" max="11522" width="11" style="90" customWidth="1"/>
    <col min="11523" max="11523" width="9.625" style="90" customWidth="1"/>
    <col min="11524" max="11524" width="3.625" style="90" customWidth="1"/>
    <col min="11525" max="11525" width="10.625" style="90" customWidth="1"/>
    <col min="11526" max="11526" width="9.125" style="90" customWidth="1"/>
    <col min="11527" max="11527" width="4" style="90" customWidth="1"/>
    <col min="11528" max="11528" width="9.875" style="90" customWidth="1"/>
    <col min="11529" max="11529" width="9.375" style="90" customWidth="1"/>
    <col min="11530" max="11530" width="7.625" style="90" customWidth="1"/>
    <col min="11531" max="11532" width="7.375" style="90" customWidth="1"/>
    <col min="11533" max="11533" width="8.375" style="90" customWidth="1"/>
    <col min="11534" max="11534" width="2.625" style="90" customWidth="1"/>
    <col min="11535" max="11547" width="7.625" style="90" customWidth="1"/>
    <col min="11548" max="11548" width="3.625" style="90" customWidth="1"/>
    <col min="11549" max="11551" width="7.625" style="90" customWidth="1"/>
    <col min="11552" max="11552" width="1.625" style="90" customWidth="1"/>
    <col min="11553" max="11775" width="7.625" style="90" customWidth="1"/>
    <col min="11776" max="11776" width="7.625" style="90"/>
    <col min="11777" max="11777" width="15.875" style="90" customWidth="1"/>
    <col min="11778" max="11778" width="11" style="90" customWidth="1"/>
    <col min="11779" max="11779" width="9.625" style="90" customWidth="1"/>
    <col min="11780" max="11780" width="3.625" style="90" customWidth="1"/>
    <col min="11781" max="11781" width="10.625" style="90" customWidth="1"/>
    <col min="11782" max="11782" width="9.125" style="90" customWidth="1"/>
    <col min="11783" max="11783" width="4" style="90" customWidth="1"/>
    <col min="11784" max="11784" width="9.875" style="90" customWidth="1"/>
    <col min="11785" max="11785" width="9.375" style="90" customWidth="1"/>
    <col min="11786" max="11786" width="7.625" style="90" customWidth="1"/>
    <col min="11787" max="11788" width="7.375" style="90" customWidth="1"/>
    <col min="11789" max="11789" width="8.375" style="90" customWidth="1"/>
    <col min="11790" max="11790" width="2.625" style="90" customWidth="1"/>
    <col min="11791" max="11803" width="7.625" style="90" customWidth="1"/>
    <col min="11804" max="11804" width="3.625" style="90" customWidth="1"/>
    <col min="11805" max="11807" width="7.625" style="90" customWidth="1"/>
    <col min="11808" max="11808" width="1.625" style="90" customWidth="1"/>
    <col min="11809" max="12031" width="7.625" style="90" customWidth="1"/>
    <col min="12032" max="12032" width="7.625" style="90"/>
    <col min="12033" max="12033" width="15.875" style="90" customWidth="1"/>
    <col min="12034" max="12034" width="11" style="90" customWidth="1"/>
    <col min="12035" max="12035" width="9.625" style="90" customWidth="1"/>
    <col min="12036" max="12036" width="3.625" style="90" customWidth="1"/>
    <col min="12037" max="12037" width="10.625" style="90" customWidth="1"/>
    <col min="12038" max="12038" width="9.125" style="90" customWidth="1"/>
    <col min="12039" max="12039" width="4" style="90" customWidth="1"/>
    <col min="12040" max="12040" width="9.875" style="90" customWidth="1"/>
    <col min="12041" max="12041" width="9.375" style="90" customWidth="1"/>
    <col min="12042" max="12042" width="7.625" style="90" customWidth="1"/>
    <col min="12043" max="12044" width="7.375" style="90" customWidth="1"/>
    <col min="12045" max="12045" width="8.375" style="90" customWidth="1"/>
    <col min="12046" max="12046" width="2.625" style="90" customWidth="1"/>
    <col min="12047" max="12059" width="7.625" style="90" customWidth="1"/>
    <col min="12060" max="12060" width="3.625" style="90" customWidth="1"/>
    <col min="12061" max="12063" width="7.625" style="90" customWidth="1"/>
    <col min="12064" max="12064" width="1.625" style="90" customWidth="1"/>
    <col min="12065" max="12287" width="7.625" style="90" customWidth="1"/>
    <col min="12288" max="12288" width="7.625" style="90"/>
    <col min="12289" max="12289" width="15.875" style="90" customWidth="1"/>
    <col min="12290" max="12290" width="11" style="90" customWidth="1"/>
    <col min="12291" max="12291" width="9.625" style="90" customWidth="1"/>
    <col min="12292" max="12292" width="3.625" style="90" customWidth="1"/>
    <col min="12293" max="12293" width="10.625" style="90" customWidth="1"/>
    <col min="12294" max="12294" width="9.125" style="90" customWidth="1"/>
    <col min="12295" max="12295" width="4" style="90" customWidth="1"/>
    <col min="12296" max="12296" width="9.875" style="90" customWidth="1"/>
    <col min="12297" max="12297" width="9.375" style="90" customWidth="1"/>
    <col min="12298" max="12298" width="7.625" style="90" customWidth="1"/>
    <col min="12299" max="12300" width="7.375" style="90" customWidth="1"/>
    <col min="12301" max="12301" width="8.375" style="90" customWidth="1"/>
    <col min="12302" max="12302" width="2.625" style="90" customWidth="1"/>
    <col min="12303" max="12315" width="7.625" style="90" customWidth="1"/>
    <col min="12316" max="12316" width="3.625" style="90" customWidth="1"/>
    <col min="12317" max="12319" width="7.625" style="90" customWidth="1"/>
    <col min="12320" max="12320" width="1.625" style="90" customWidth="1"/>
    <col min="12321" max="12543" width="7.625" style="90" customWidth="1"/>
    <col min="12544" max="12544" width="7.625" style="90"/>
    <col min="12545" max="12545" width="15.875" style="90" customWidth="1"/>
    <col min="12546" max="12546" width="11" style="90" customWidth="1"/>
    <col min="12547" max="12547" width="9.625" style="90" customWidth="1"/>
    <col min="12548" max="12548" width="3.625" style="90" customWidth="1"/>
    <col min="12549" max="12549" width="10.625" style="90" customWidth="1"/>
    <col min="12550" max="12550" width="9.125" style="90" customWidth="1"/>
    <col min="12551" max="12551" width="4" style="90" customWidth="1"/>
    <col min="12552" max="12552" width="9.875" style="90" customWidth="1"/>
    <col min="12553" max="12553" width="9.375" style="90" customWidth="1"/>
    <col min="12554" max="12554" width="7.625" style="90" customWidth="1"/>
    <col min="12555" max="12556" width="7.375" style="90" customWidth="1"/>
    <col min="12557" max="12557" width="8.375" style="90" customWidth="1"/>
    <col min="12558" max="12558" width="2.625" style="90" customWidth="1"/>
    <col min="12559" max="12571" width="7.625" style="90" customWidth="1"/>
    <col min="12572" max="12572" width="3.625" style="90" customWidth="1"/>
    <col min="12573" max="12575" width="7.625" style="90" customWidth="1"/>
    <col min="12576" max="12576" width="1.625" style="90" customWidth="1"/>
    <col min="12577" max="12799" width="7.625" style="90" customWidth="1"/>
    <col min="12800" max="12800" width="7.625" style="90"/>
    <col min="12801" max="12801" width="15.875" style="90" customWidth="1"/>
    <col min="12802" max="12802" width="11" style="90" customWidth="1"/>
    <col min="12803" max="12803" width="9.625" style="90" customWidth="1"/>
    <col min="12804" max="12804" width="3.625" style="90" customWidth="1"/>
    <col min="12805" max="12805" width="10.625" style="90" customWidth="1"/>
    <col min="12806" max="12806" width="9.125" style="90" customWidth="1"/>
    <col min="12807" max="12807" width="4" style="90" customWidth="1"/>
    <col min="12808" max="12808" width="9.875" style="90" customWidth="1"/>
    <col min="12809" max="12809" width="9.375" style="90" customWidth="1"/>
    <col min="12810" max="12810" width="7.625" style="90" customWidth="1"/>
    <col min="12811" max="12812" width="7.375" style="90" customWidth="1"/>
    <col min="12813" max="12813" width="8.375" style="90" customWidth="1"/>
    <col min="12814" max="12814" width="2.625" style="90" customWidth="1"/>
    <col min="12815" max="12827" width="7.625" style="90" customWidth="1"/>
    <col min="12828" max="12828" width="3.625" style="90" customWidth="1"/>
    <col min="12829" max="12831" width="7.625" style="90" customWidth="1"/>
    <col min="12832" max="12832" width="1.625" style="90" customWidth="1"/>
    <col min="12833" max="13055" width="7.625" style="90" customWidth="1"/>
    <col min="13056" max="13056" width="7.625" style="90"/>
    <col min="13057" max="13057" width="15.875" style="90" customWidth="1"/>
    <col min="13058" max="13058" width="11" style="90" customWidth="1"/>
    <col min="13059" max="13059" width="9.625" style="90" customWidth="1"/>
    <col min="13060" max="13060" width="3.625" style="90" customWidth="1"/>
    <col min="13061" max="13061" width="10.625" style="90" customWidth="1"/>
    <col min="13062" max="13062" width="9.125" style="90" customWidth="1"/>
    <col min="13063" max="13063" width="4" style="90" customWidth="1"/>
    <col min="13064" max="13064" width="9.875" style="90" customWidth="1"/>
    <col min="13065" max="13065" width="9.375" style="90" customWidth="1"/>
    <col min="13066" max="13066" width="7.625" style="90" customWidth="1"/>
    <col min="13067" max="13068" width="7.375" style="90" customWidth="1"/>
    <col min="13069" max="13069" width="8.375" style="90" customWidth="1"/>
    <col min="13070" max="13070" width="2.625" style="90" customWidth="1"/>
    <col min="13071" max="13083" width="7.625" style="90" customWidth="1"/>
    <col min="13084" max="13084" width="3.625" style="90" customWidth="1"/>
    <col min="13085" max="13087" width="7.625" style="90" customWidth="1"/>
    <col min="13088" max="13088" width="1.625" style="90" customWidth="1"/>
    <col min="13089" max="13311" width="7.625" style="90" customWidth="1"/>
    <col min="13312" max="13312" width="7.625" style="90"/>
    <col min="13313" max="13313" width="15.875" style="90" customWidth="1"/>
    <col min="13314" max="13314" width="11" style="90" customWidth="1"/>
    <col min="13315" max="13315" width="9.625" style="90" customWidth="1"/>
    <col min="13316" max="13316" width="3.625" style="90" customWidth="1"/>
    <col min="13317" max="13317" width="10.625" style="90" customWidth="1"/>
    <col min="13318" max="13318" width="9.125" style="90" customWidth="1"/>
    <col min="13319" max="13319" width="4" style="90" customWidth="1"/>
    <col min="13320" max="13320" width="9.875" style="90" customWidth="1"/>
    <col min="13321" max="13321" width="9.375" style="90" customWidth="1"/>
    <col min="13322" max="13322" width="7.625" style="90" customWidth="1"/>
    <col min="13323" max="13324" width="7.375" style="90" customWidth="1"/>
    <col min="13325" max="13325" width="8.375" style="90" customWidth="1"/>
    <col min="13326" max="13326" width="2.625" style="90" customWidth="1"/>
    <col min="13327" max="13339" width="7.625" style="90" customWidth="1"/>
    <col min="13340" max="13340" width="3.625" style="90" customWidth="1"/>
    <col min="13341" max="13343" width="7.625" style="90" customWidth="1"/>
    <col min="13344" max="13344" width="1.625" style="90" customWidth="1"/>
    <col min="13345" max="13567" width="7.625" style="90" customWidth="1"/>
    <col min="13568" max="13568" width="7.625" style="90"/>
    <col min="13569" max="13569" width="15.875" style="90" customWidth="1"/>
    <col min="13570" max="13570" width="11" style="90" customWidth="1"/>
    <col min="13571" max="13571" width="9.625" style="90" customWidth="1"/>
    <col min="13572" max="13572" width="3.625" style="90" customWidth="1"/>
    <col min="13573" max="13573" width="10.625" style="90" customWidth="1"/>
    <col min="13574" max="13574" width="9.125" style="90" customWidth="1"/>
    <col min="13575" max="13575" width="4" style="90" customWidth="1"/>
    <col min="13576" max="13576" width="9.875" style="90" customWidth="1"/>
    <col min="13577" max="13577" width="9.375" style="90" customWidth="1"/>
    <col min="13578" max="13578" width="7.625" style="90" customWidth="1"/>
    <col min="13579" max="13580" width="7.375" style="90" customWidth="1"/>
    <col min="13581" max="13581" width="8.375" style="90" customWidth="1"/>
    <col min="13582" max="13582" width="2.625" style="90" customWidth="1"/>
    <col min="13583" max="13595" width="7.625" style="90" customWidth="1"/>
    <col min="13596" max="13596" width="3.625" style="90" customWidth="1"/>
    <col min="13597" max="13599" width="7.625" style="90" customWidth="1"/>
    <col min="13600" max="13600" width="1.625" style="90" customWidth="1"/>
    <col min="13601" max="13823" width="7.625" style="90" customWidth="1"/>
    <col min="13824" max="13824" width="7.625" style="90"/>
    <col min="13825" max="13825" width="15.875" style="90" customWidth="1"/>
    <col min="13826" max="13826" width="11" style="90" customWidth="1"/>
    <col min="13827" max="13827" width="9.625" style="90" customWidth="1"/>
    <col min="13828" max="13828" width="3.625" style="90" customWidth="1"/>
    <col min="13829" max="13829" width="10.625" style="90" customWidth="1"/>
    <col min="13830" max="13830" width="9.125" style="90" customWidth="1"/>
    <col min="13831" max="13831" width="4" style="90" customWidth="1"/>
    <col min="13832" max="13832" width="9.875" style="90" customWidth="1"/>
    <col min="13833" max="13833" width="9.375" style="90" customWidth="1"/>
    <col min="13834" max="13834" width="7.625" style="90" customWidth="1"/>
    <col min="13835" max="13836" width="7.375" style="90" customWidth="1"/>
    <col min="13837" max="13837" width="8.375" style="90" customWidth="1"/>
    <col min="13838" max="13838" width="2.625" style="90" customWidth="1"/>
    <col min="13839" max="13851" width="7.625" style="90" customWidth="1"/>
    <col min="13852" max="13852" width="3.625" style="90" customWidth="1"/>
    <col min="13853" max="13855" width="7.625" style="90" customWidth="1"/>
    <col min="13856" max="13856" width="1.625" style="90" customWidth="1"/>
    <col min="13857" max="14079" width="7.625" style="90" customWidth="1"/>
    <col min="14080" max="14080" width="7.625" style="90"/>
    <col min="14081" max="14081" width="15.875" style="90" customWidth="1"/>
    <col min="14082" max="14082" width="11" style="90" customWidth="1"/>
    <col min="14083" max="14083" width="9.625" style="90" customWidth="1"/>
    <col min="14084" max="14084" width="3.625" style="90" customWidth="1"/>
    <col min="14085" max="14085" width="10.625" style="90" customWidth="1"/>
    <col min="14086" max="14086" width="9.125" style="90" customWidth="1"/>
    <col min="14087" max="14087" width="4" style="90" customWidth="1"/>
    <col min="14088" max="14088" width="9.875" style="90" customWidth="1"/>
    <col min="14089" max="14089" width="9.375" style="90" customWidth="1"/>
    <col min="14090" max="14090" width="7.625" style="90" customWidth="1"/>
    <col min="14091" max="14092" width="7.375" style="90" customWidth="1"/>
    <col min="14093" max="14093" width="8.375" style="90" customWidth="1"/>
    <col min="14094" max="14094" width="2.625" style="90" customWidth="1"/>
    <col min="14095" max="14107" width="7.625" style="90" customWidth="1"/>
    <col min="14108" max="14108" width="3.625" style="90" customWidth="1"/>
    <col min="14109" max="14111" width="7.625" style="90" customWidth="1"/>
    <col min="14112" max="14112" width="1.625" style="90" customWidth="1"/>
    <col min="14113" max="14335" width="7.625" style="90" customWidth="1"/>
    <col min="14336" max="14336" width="7.625" style="90"/>
    <col min="14337" max="14337" width="15.875" style="90" customWidth="1"/>
    <col min="14338" max="14338" width="11" style="90" customWidth="1"/>
    <col min="14339" max="14339" width="9.625" style="90" customWidth="1"/>
    <col min="14340" max="14340" width="3.625" style="90" customWidth="1"/>
    <col min="14341" max="14341" width="10.625" style="90" customWidth="1"/>
    <col min="14342" max="14342" width="9.125" style="90" customWidth="1"/>
    <col min="14343" max="14343" width="4" style="90" customWidth="1"/>
    <col min="14344" max="14344" width="9.875" style="90" customWidth="1"/>
    <col min="14345" max="14345" width="9.375" style="90" customWidth="1"/>
    <col min="14346" max="14346" width="7.625" style="90" customWidth="1"/>
    <col min="14347" max="14348" width="7.375" style="90" customWidth="1"/>
    <col min="14349" max="14349" width="8.375" style="90" customWidth="1"/>
    <col min="14350" max="14350" width="2.625" style="90" customWidth="1"/>
    <col min="14351" max="14363" width="7.625" style="90" customWidth="1"/>
    <col min="14364" max="14364" width="3.625" style="90" customWidth="1"/>
    <col min="14365" max="14367" width="7.625" style="90" customWidth="1"/>
    <col min="14368" max="14368" width="1.625" style="90" customWidth="1"/>
    <col min="14369" max="14591" width="7.625" style="90" customWidth="1"/>
    <col min="14592" max="14592" width="7.625" style="90"/>
    <col min="14593" max="14593" width="15.875" style="90" customWidth="1"/>
    <col min="14594" max="14594" width="11" style="90" customWidth="1"/>
    <col min="14595" max="14595" width="9.625" style="90" customWidth="1"/>
    <col min="14596" max="14596" width="3.625" style="90" customWidth="1"/>
    <col min="14597" max="14597" width="10.625" style="90" customWidth="1"/>
    <col min="14598" max="14598" width="9.125" style="90" customWidth="1"/>
    <col min="14599" max="14599" width="4" style="90" customWidth="1"/>
    <col min="14600" max="14600" width="9.875" style="90" customWidth="1"/>
    <col min="14601" max="14601" width="9.375" style="90" customWidth="1"/>
    <col min="14602" max="14602" width="7.625" style="90" customWidth="1"/>
    <col min="14603" max="14604" width="7.375" style="90" customWidth="1"/>
    <col min="14605" max="14605" width="8.375" style="90" customWidth="1"/>
    <col min="14606" max="14606" width="2.625" style="90" customWidth="1"/>
    <col min="14607" max="14619" width="7.625" style="90" customWidth="1"/>
    <col min="14620" max="14620" width="3.625" style="90" customWidth="1"/>
    <col min="14621" max="14623" width="7.625" style="90" customWidth="1"/>
    <col min="14624" max="14624" width="1.625" style="90" customWidth="1"/>
    <col min="14625" max="14847" width="7.625" style="90" customWidth="1"/>
    <col min="14848" max="14848" width="7.625" style="90"/>
    <col min="14849" max="14849" width="15.875" style="90" customWidth="1"/>
    <col min="14850" max="14850" width="11" style="90" customWidth="1"/>
    <col min="14851" max="14851" width="9.625" style="90" customWidth="1"/>
    <col min="14852" max="14852" width="3.625" style="90" customWidth="1"/>
    <col min="14853" max="14853" width="10.625" style="90" customWidth="1"/>
    <col min="14854" max="14854" width="9.125" style="90" customWidth="1"/>
    <col min="14855" max="14855" width="4" style="90" customWidth="1"/>
    <col min="14856" max="14856" width="9.875" style="90" customWidth="1"/>
    <col min="14857" max="14857" width="9.375" style="90" customWidth="1"/>
    <col min="14858" max="14858" width="7.625" style="90" customWidth="1"/>
    <col min="14859" max="14860" width="7.375" style="90" customWidth="1"/>
    <col min="14861" max="14861" width="8.375" style="90" customWidth="1"/>
    <col min="14862" max="14862" width="2.625" style="90" customWidth="1"/>
    <col min="14863" max="14875" width="7.625" style="90" customWidth="1"/>
    <col min="14876" max="14876" width="3.625" style="90" customWidth="1"/>
    <col min="14877" max="14879" width="7.625" style="90" customWidth="1"/>
    <col min="14880" max="14880" width="1.625" style="90" customWidth="1"/>
    <col min="14881" max="15103" width="7.625" style="90" customWidth="1"/>
    <col min="15104" max="15104" width="7.625" style="90"/>
    <col min="15105" max="15105" width="15.875" style="90" customWidth="1"/>
    <col min="15106" max="15106" width="11" style="90" customWidth="1"/>
    <col min="15107" max="15107" width="9.625" style="90" customWidth="1"/>
    <col min="15108" max="15108" width="3.625" style="90" customWidth="1"/>
    <col min="15109" max="15109" width="10.625" style="90" customWidth="1"/>
    <col min="15110" max="15110" width="9.125" style="90" customWidth="1"/>
    <col min="15111" max="15111" width="4" style="90" customWidth="1"/>
    <col min="15112" max="15112" width="9.875" style="90" customWidth="1"/>
    <col min="15113" max="15113" width="9.375" style="90" customWidth="1"/>
    <col min="15114" max="15114" width="7.625" style="90" customWidth="1"/>
    <col min="15115" max="15116" width="7.375" style="90" customWidth="1"/>
    <col min="15117" max="15117" width="8.375" style="90" customWidth="1"/>
    <col min="15118" max="15118" width="2.625" style="90" customWidth="1"/>
    <col min="15119" max="15131" width="7.625" style="90" customWidth="1"/>
    <col min="15132" max="15132" width="3.625" style="90" customWidth="1"/>
    <col min="15133" max="15135" width="7.625" style="90" customWidth="1"/>
    <col min="15136" max="15136" width="1.625" style="90" customWidth="1"/>
    <col min="15137" max="15359" width="7.625" style="90" customWidth="1"/>
    <col min="15360" max="15360" width="7.625" style="90"/>
    <col min="15361" max="15361" width="15.875" style="90" customWidth="1"/>
    <col min="15362" max="15362" width="11" style="90" customWidth="1"/>
    <col min="15363" max="15363" width="9.625" style="90" customWidth="1"/>
    <col min="15364" max="15364" width="3.625" style="90" customWidth="1"/>
    <col min="15365" max="15365" width="10.625" style="90" customWidth="1"/>
    <col min="15366" max="15366" width="9.125" style="90" customWidth="1"/>
    <col min="15367" max="15367" width="4" style="90" customWidth="1"/>
    <col min="15368" max="15368" width="9.875" style="90" customWidth="1"/>
    <col min="15369" max="15369" width="9.375" style="90" customWidth="1"/>
    <col min="15370" max="15370" width="7.625" style="90" customWidth="1"/>
    <col min="15371" max="15372" width="7.375" style="90" customWidth="1"/>
    <col min="15373" max="15373" width="8.375" style="90" customWidth="1"/>
    <col min="15374" max="15374" width="2.625" style="90" customWidth="1"/>
    <col min="15375" max="15387" width="7.625" style="90" customWidth="1"/>
    <col min="15388" max="15388" width="3.625" style="90" customWidth="1"/>
    <col min="15389" max="15391" width="7.625" style="90" customWidth="1"/>
    <col min="15392" max="15392" width="1.625" style="90" customWidth="1"/>
    <col min="15393" max="15615" width="7.625" style="90" customWidth="1"/>
    <col min="15616" max="15616" width="7.625" style="90"/>
    <col min="15617" max="15617" width="15.875" style="90" customWidth="1"/>
    <col min="15618" max="15618" width="11" style="90" customWidth="1"/>
    <col min="15619" max="15619" width="9.625" style="90" customWidth="1"/>
    <col min="15620" max="15620" width="3.625" style="90" customWidth="1"/>
    <col min="15621" max="15621" width="10.625" style="90" customWidth="1"/>
    <col min="15622" max="15622" width="9.125" style="90" customWidth="1"/>
    <col min="15623" max="15623" width="4" style="90" customWidth="1"/>
    <col min="15624" max="15624" width="9.875" style="90" customWidth="1"/>
    <col min="15625" max="15625" width="9.375" style="90" customWidth="1"/>
    <col min="15626" max="15626" width="7.625" style="90" customWidth="1"/>
    <col min="15627" max="15628" width="7.375" style="90" customWidth="1"/>
    <col min="15629" max="15629" width="8.375" style="90" customWidth="1"/>
    <col min="15630" max="15630" width="2.625" style="90" customWidth="1"/>
    <col min="15631" max="15643" width="7.625" style="90" customWidth="1"/>
    <col min="15644" max="15644" width="3.625" style="90" customWidth="1"/>
    <col min="15645" max="15647" width="7.625" style="90" customWidth="1"/>
    <col min="15648" max="15648" width="1.625" style="90" customWidth="1"/>
    <col min="15649" max="15871" width="7.625" style="90" customWidth="1"/>
    <col min="15872" max="15872" width="7.625" style="90"/>
    <col min="15873" max="15873" width="15.875" style="90" customWidth="1"/>
    <col min="15874" max="15874" width="11" style="90" customWidth="1"/>
    <col min="15875" max="15875" width="9.625" style="90" customWidth="1"/>
    <col min="15876" max="15876" width="3.625" style="90" customWidth="1"/>
    <col min="15877" max="15877" width="10.625" style="90" customWidth="1"/>
    <col min="15878" max="15878" width="9.125" style="90" customWidth="1"/>
    <col min="15879" max="15879" width="4" style="90" customWidth="1"/>
    <col min="15880" max="15880" width="9.875" style="90" customWidth="1"/>
    <col min="15881" max="15881" width="9.375" style="90" customWidth="1"/>
    <col min="15882" max="15882" width="7.625" style="90" customWidth="1"/>
    <col min="15883" max="15884" width="7.375" style="90" customWidth="1"/>
    <col min="15885" max="15885" width="8.375" style="90" customWidth="1"/>
    <col min="15886" max="15886" width="2.625" style="90" customWidth="1"/>
    <col min="15887" max="15899" width="7.625" style="90" customWidth="1"/>
    <col min="15900" max="15900" width="3.625" style="90" customWidth="1"/>
    <col min="15901" max="15903" width="7.625" style="90" customWidth="1"/>
    <col min="15904" max="15904" width="1.625" style="90" customWidth="1"/>
    <col min="15905" max="16127" width="7.625" style="90" customWidth="1"/>
    <col min="16128" max="16128" width="7.625" style="90"/>
    <col min="16129" max="16129" width="15.875" style="90" customWidth="1"/>
    <col min="16130" max="16130" width="11" style="90" customWidth="1"/>
    <col min="16131" max="16131" width="9.625" style="90" customWidth="1"/>
    <col min="16132" max="16132" width="3.625" style="90" customWidth="1"/>
    <col min="16133" max="16133" width="10.625" style="90" customWidth="1"/>
    <col min="16134" max="16134" width="9.125" style="90" customWidth="1"/>
    <col min="16135" max="16135" width="4" style="90" customWidth="1"/>
    <col min="16136" max="16136" width="9.875" style="90" customWidth="1"/>
    <col min="16137" max="16137" width="9.375" style="90" customWidth="1"/>
    <col min="16138" max="16138" width="7.625" style="90" customWidth="1"/>
    <col min="16139" max="16140" width="7.375" style="90" customWidth="1"/>
    <col min="16141" max="16141" width="8.375" style="90" customWidth="1"/>
    <col min="16142" max="16142" width="2.625" style="90" customWidth="1"/>
    <col min="16143" max="16155" width="7.625" style="90" customWidth="1"/>
    <col min="16156" max="16156" width="3.625" style="90" customWidth="1"/>
    <col min="16157" max="16159" width="7.625" style="90" customWidth="1"/>
    <col min="16160" max="16160" width="1.625" style="90" customWidth="1"/>
    <col min="16161" max="16383" width="7.625" style="90" customWidth="1"/>
    <col min="16384" max="16384" width="7.625" style="90"/>
  </cols>
  <sheetData>
    <row r="1" spans="1:49" s="156" customFormat="1" ht="15.6" customHeight="1" x14ac:dyDescent="0.2">
      <c r="A1" s="176" t="s">
        <v>108</v>
      </c>
      <c r="B1" s="88"/>
      <c r="C1" s="88"/>
      <c r="D1" s="88"/>
      <c r="E1" s="88"/>
      <c r="F1" s="88"/>
      <c r="G1" s="88"/>
      <c r="H1" s="88"/>
      <c r="I1" s="8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77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</row>
    <row r="2" spans="1:49" ht="12.75" customHeight="1" x14ac:dyDescent="0.2">
      <c r="A2" s="92"/>
      <c r="B2" s="569" t="s">
        <v>396</v>
      </c>
      <c r="C2" s="569"/>
      <c r="D2" s="211"/>
      <c r="E2" s="569" t="s">
        <v>356</v>
      </c>
      <c r="F2" s="569"/>
      <c r="G2" s="110"/>
      <c r="H2" s="569" t="s">
        <v>41</v>
      </c>
      <c r="I2" s="569"/>
      <c r="L2" s="183"/>
      <c r="Q2" s="177"/>
      <c r="AB2" s="177"/>
      <c r="AD2" s="177"/>
      <c r="AH2" s="177"/>
    </row>
    <row r="3" spans="1:49" s="184" customFormat="1" ht="12.75" x14ac:dyDescent="0.2">
      <c r="A3" s="212"/>
      <c r="B3" s="212"/>
      <c r="C3" s="213" t="s">
        <v>109</v>
      </c>
      <c r="D3" s="212"/>
      <c r="E3" s="212"/>
      <c r="F3" s="213" t="s">
        <v>109</v>
      </c>
      <c r="G3" s="212"/>
      <c r="H3" s="212"/>
      <c r="I3" s="213" t="s">
        <v>109</v>
      </c>
      <c r="J3" s="182"/>
      <c r="K3" s="108"/>
      <c r="L3" s="183"/>
      <c r="M3" s="108"/>
      <c r="N3" s="108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</row>
    <row r="4" spans="1:49" x14ac:dyDescent="0.2">
      <c r="A4" s="188" t="s">
        <v>65</v>
      </c>
      <c r="B4" s="214" t="s">
        <v>110</v>
      </c>
      <c r="C4" s="214" t="s">
        <v>111</v>
      </c>
      <c r="D4" s="188"/>
      <c r="E4" s="214" t="s">
        <v>110</v>
      </c>
      <c r="F4" s="214" t="s">
        <v>111</v>
      </c>
      <c r="G4" s="88"/>
      <c r="H4" s="214" t="s">
        <v>110</v>
      </c>
      <c r="I4" s="214" t="s">
        <v>111</v>
      </c>
      <c r="K4" s="190"/>
      <c r="L4" s="190"/>
      <c r="M4" s="190"/>
      <c r="Q4" s="177"/>
      <c r="AB4" s="177"/>
      <c r="AC4" s="190"/>
      <c r="AD4" s="190"/>
      <c r="AE4" s="190"/>
      <c r="AG4" s="190"/>
      <c r="AH4" s="190"/>
      <c r="AI4" s="190"/>
    </row>
    <row r="5" spans="1:49" x14ac:dyDescent="0.2">
      <c r="A5" s="191"/>
      <c r="B5" s="190"/>
      <c r="C5" s="190"/>
      <c r="D5" s="177"/>
      <c r="E5" s="190"/>
      <c r="F5" s="190"/>
      <c r="G5" s="108"/>
      <c r="H5" s="190"/>
      <c r="I5" s="190"/>
      <c r="K5" s="190"/>
      <c r="L5" s="190"/>
      <c r="M5" s="190"/>
      <c r="Q5" s="177"/>
      <c r="AB5" s="177"/>
      <c r="AC5" s="190"/>
      <c r="AD5" s="190"/>
      <c r="AE5" s="190"/>
      <c r="AG5" s="190"/>
      <c r="AH5" s="190"/>
      <c r="AI5" s="190"/>
    </row>
    <row r="6" spans="1:49" ht="12.75" customHeight="1" x14ac:dyDescent="0.2">
      <c r="A6" s="203"/>
      <c r="B6" s="570" t="s">
        <v>112</v>
      </c>
      <c r="C6" s="570"/>
      <c r="D6" s="570"/>
      <c r="E6" s="570"/>
      <c r="F6" s="570"/>
      <c r="G6" s="570"/>
      <c r="H6" s="570"/>
      <c r="I6" s="570"/>
      <c r="J6" s="215"/>
      <c r="K6" s="215"/>
      <c r="L6" s="215"/>
      <c r="M6" s="215"/>
      <c r="Q6" s="177"/>
      <c r="AB6" s="177"/>
    </row>
    <row r="7" spans="1:49" x14ac:dyDescent="0.2">
      <c r="A7" s="192"/>
      <c r="D7" s="196"/>
      <c r="Q7" s="177"/>
      <c r="AB7" s="177"/>
    </row>
    <row r="8" spans="1:49" x14ac:dyDescent="0.2">
      <c r="A8" s="194" t="s">
        <v>68</v>
      </c>
      <c r="B8" s="173">
        <v>9.2100000000000009</v>
      </c>
      <c r="C8" s="173">
        <v>9.44</v>
      </c>
      <c r="D8" s="196"/>
      <c r="E8" s="173">
        <v>9.84</v>
      </c>
      <c r="F8" s="173">
        <v>10.029999999999999</v>
      </c>
      <c r="H8" s="173">
        <v>9.61</v>
      </c>
      <c r="I8" s="173">
        <v>9.9600000000000009</v>
      </c>
      <c r="K8" s="198"/>
      <c r="L8" s="198"/>
      <c r="M8" s="198"/>
      <c r="Q8" s="177"/>
      <c r="AA8" s="177"/>
      <c r="AB8" s="177"/>
      <c r="AC8" s="198"/>
      <c r="AD8" s="198"/>
      <c r="AE8" s="198"/>
      <c r="AG8" s="198"/>
      <c r="AH8" s="198"/>
      <c r="AI8" s="198"/>
    </row>
    <row r="9" spans="1:49" x14ac:dyDescent="0.2">
      <c r="A9" s="194" t="s">
        <v>97</v>
      </c>
      <c r="B9" s="114">
        <v>9.19</v>
      </c>
      <c r="C9" s="114">
        <v>9.42</v>
      </c>
      <c r="D9" s="196"/>
      <c r="E9" s="114">
        <v>9.3699999999999992</v>
      </c>
      <c r="F9" s="114">
        <v>9.5500000000000007</v>
      </c>
      <c r="H9" s="114">
        <v>9.7200000000000006</v>
      </c>
      <c r="I9" s="114">
        <v>10.07</v>
      </c>
      <c r="K9" s="200"/>
      <c r="L9" s="200"/>
      <c r="M9" s="200"/>
      <c r="Q9" s="177"/>
      <c r="AA9" s="177"/>
      <c r="AB9" s="177"/>
      <c r="AC9" s="198"/>
      <c r="AD9" s="198"/>
      <c r="AE9" s="198"/>
      <c r="AG9" s="198"/>
      <c r="AH9" s="198"/>
      <c r="AI9" s="198"/>
    </row>
    <row r="10" spans="1:49" x14ac:dyDescent="0.2">
      <c r="A10" s="194" t="s">
        <v>95</v>
      </c>
      <c r="B10" s="114">
        <v>9.23</v>
      </c>
      <c r="C10" s="114">
        <v>9.4700000000000006</v>
      </c>
      <c r="D10" s="196"/>
      <c r="E10" s="114">
        <v>9.2200000000000006</v>
      </c>
      <c r="F10" s="114">
        <v>9.4</v>
      </c>
      <c r="H10" s="114">
        <v>9.73</v>
      </c>
      <c r="I10" s="114">
        <v>10.08</v>
      </c>
      <c r="K10" s="200"/>
      <c r="L10" s="200"/>
      <c r="M10" s="200"/>
      <c r="Q10" s="177"/>
      <c r="AA10" s="177"/>
      <c r="AB10" s="177"/>
      <c r="AC10" s="198"/>
      <c r="AD10" s="198"/>
      <c r="AE10" s="198"/>
      <c r="AG10" s="198"/>
      <c r="AH10" s="198"/>
      <c r="AI10" s="198"/>
    </row>
    <row r="11" spans="1:49" x14ac:dyDescent="0.2">
      <c r="A11" s="199" t="s">
        <v>420</v>
      </c>
      <c r="B11" s="173">
        <v>9.18</v>
      </c>
      <c r="C11" s="173">
        <v>9.41</v>
      </c>
      <c r="D11" s="196"/>
      <c r="E11" s="173">
        <v>9.1</v>
      </c>
      <c r="F11" s="173">
        <v>9.27</v>
      </c>
      <c r="H11" s="173">
        <v>9.75</v>
      </c>
      <c r="I11" s="173">
        <v>10.1</v>
      </c>
      <c r="K11" s="198"/>
      <c r="L11" s="198"/>
      <c r="M11" s="198"/>
      <c r="Q11" s="177"/>
      <c r="AA11" s="177"/>
      <c r="AB11" s="177"/>
      <c r="AC11" s="198"/>
      <c r="AD11" s="198"/>
      <c r="AE11" s="198"/>
      <c r="AG11" s="198"/>
      <c r="AH11" s="198"/>
      <c r="AI11" s="198"/>
    </row>
    <row r="12" spans="1:49" x14ac:dyDescent="0.2">
      <c r="A12" s="199" t="s">
        <v>98</v>
      </c>
      <c r="D12" s="196"/>
      <c r="E12" s="90">
        <v>9.07</v>
      </c>
      <c r="F12" s="90">
        <v>9.24</v>
      </c>
      <c r="H12" s="90">
        <v>9.86</v>
      </c>
      <c r="I12" s="90">
        <v>10.220000000000001</v>
      </c>
      <c r="Q12" s="177"/>
      <c r="AA12" s="177"/>
      <c r="AB12" s="177"/>
      <c r="AC12" s="198"/>
      <c r="AD12" s="198"/>
      <c r="AE12" s="198"/>
      <c r="AG12" s="198"/>
      <c r="AH12" s="198"/>
      <c r="AI12" s="198"/>
    </row>
    <row r="13" spans="1:49" x14ac:dyDescent="0.2">
      <c r="A13" s="199" t="s">
        <v>99</v>
      </c>
      <c r="B13" s="201"/>
      <c r="C13" s="201"/>
      <c r="D13" s="196"/>
      <c r="E13" s="201">
        <v>8.69</v>
      </c>
      <c r="F13" s="201">
        <v>8.86</v>
      </c>
      <c r="H13" s="201">
        <v>10.39</v>
      </c>
      <c r="I13" s="201">
        <v>10.77</v>
      </c>
      <c r="Q13" s="177"/>
      <c r="AA13" s="177"/>
      <c r="AB13" s="177"/>
      <c r="AC13" s="198"/>
      <c r="AD13" s="198"/>
      <c r="AE13" s="198"/>
      <c r="AG13" s="198"/>
      <c r="AH13" s="198"/>
      <c r="AI13" s="198"/>
    </row>
    <row r="14" spans="1:49" x14ac:dyDescent="0.2">
      <c r="A14" s="199" t="s">
        <v>100</v>
      </c>
      <c r="B14" s="201"/>
      <c r="C14" s="201"/>
      <c r="D14" s="196"/>
      <c r="E14" s="201">
        <v>8.33</v>
      </c>
      <c r="F14" s="201">
        <v>8.81</v>
      </c>
      <c r="H14" s="201">
        <v>10.45</v>
      </c>
      <c r="I14" s="201">
        <v>10.79</v>
      </c>
      <c r="Q14" s="177"/>
      <c r="AA14" s="177"/>
      <c r="AB14" s="177"/>
      <c r="AC14" s="198"/>
      <c r="AD14" s="198"/>
      <c r="AE14" s="198"/>
      <c r="AG14" s="198"/>
      <c r="AH14" s="198"/>
      <c r="AI14" s="198"/>
    </row>
    <row r="15" spans="1:49" x14ac:dyDescent="0.2">
      <c r="A15" s="199" t="s">
        <v>394</v>
      </c>
      <c r="D15" s="196"/>
      <c r="E15" s="90">
        <v>8.32</v>
      </c>
      <c r="F15" s="90">
        <v>8.91</v>
      </c>
      <c r="H15" s="90">
        <v>10.28</v>
      </c>
      <c r="I15" s="90">
        <v>10.63</v>
      </c>
      <c r="Q15" s="177"/>
      <c r="AA15" s="177"/>
      <c r="AB15" s="177"/>
      <c r="AC15" s="198"/>
      <c r="AD15" s="198"/>
      <c r="AE15" s="198"/>
      <c r="AG15" s="198"/>
      <c r="AH15" s="198"/>
      <c r="AI15" s="198"/>
    </row>
    <row r="16" spans="1:49" x14ac:dyDescent="0.2">
      <c r="A16" s="199" t="s">
        <v>102</v>
      </c>
      <c r="D16" s="196"/>
      <c r="E16" s="90">
        <v>8.36</v>
      </c>
      <c r="F16" s="90">
        <v>8.9499999999999993</v>
      </c>
      <c r="H16" s="90">
        <v>10.7</v>
      </c>
      <c r="I16" s="90">
        <v>11.06</v>
      </c>
      <c r="Q16" s="177"/>
      <c r="AA16" s="177"/>
      <c r="AB16" s="177"/>
      <c r="AC16" s="198"/>
      <c r="AD16" s="198"/>
      <c r="AE16" s="198"/>
      <c r="AG16" s="198"/>
      <c r="AH16" s="198"/>
      <c r="AI16" s="198"/>
    </row>
    <row r="17" spans="1:49" x14ac:dyDescent="0.2">
      <c r="A17" s="194" t="s">
        <v>77</v>
      </c>
      <c r="D17" s="196"/>
      <c r="E17" s="90">
        <v>8.4</v>
      </c>
      <c r="F17" s="90">
        <v>9</v>
      </c>
      <c r="H17" s="90">
        <v>11.16</v>
      </c>
      <c r="I17" s="90">
        <v>11.54</v>
      </c>
      <c r="Q17" s="177"/>
      <c r="AA17" s="177"/>
      <c r="AB17" s="177"/>
      <c r="AC17" s="198"/>
      <c r="AD17" s="198"/>
      <c r="AE17" s="198"/>
      <c r="AG17" s="198"/>
      <c r="AH17" s="198"/>
      <c r="AI17" s="198"/>
    </row>
    <row r="18" spans="1:49" x14ac:dyDescent="0.2">
      <c r="A18" s="199" t="s">
        <v>103</v>
      </c>
      <c r="D18" s="196"/>
      <c r="E18" s="90">
        <v>8.11</v>
      </c>
      <c r="F18" s="90">
        <v>8.68</v>
      </c>
      <c r="H18" s="90">
        <v>10.95</v>
      </c>
      <c r="I18" s="90">
        <v>11.32</v>
      </c>
      <c r="Q18" s="177"/>
      <c r="AA18" s="177"/>
      <c r="AB18" s="177"/>
      <c r="AC18" s="198"/>
      <c r="AD18" s="198"/>
      <c r="AE18" s="198"/>
      <c r="AG18" s="198"/>
      <c r="AH18" s="198"/>
      <c r="AI18" s="198"/>
    </row>
    <row r="19" spans="1:49" x14ac:dyDescent="0.2">
      <c r="A19" s="199" t="s">
        <v>89</v>
      </c>
      <c r="D19" s="196"/>
      <c r="E19" s="90">
        <v>8.24</v>
      </c>
      <c r="F19" s="90">
        <v>8.82</v>
      </c>
      <c r="H19" s="90">
        <v>10.46</v>
      </c>
      <c r="I19" s="90">
        <v>10.81</v>
      </c>
      <c r="N19" s="177" t="s">
        <v>84</v>
      </c>
      <c r="Q19" s="177"/>
      <c r="AA19" s="177"/>
      <c r="AB19" s="177"/>
      <c r="AC19" s="198"/>
      <c r="AD19" s="198"/>
      <c r="AE19" s="198"/>
      <c r="AG19" s="198"/>
      <c r="AH19" s="198"/>
      <c r="AI19" s="198"/>
    </row>
    <row r="20" spans="1:49" ht="5.25" customHeight="1" x14ac:dyDescent="0.2">
      <c r="A20" s="203"/>
      <c r="D20" s="196"/>
      <c r="Q20" s="177"/>
      <c r="AB20" s="177"/>
      <c r="AC20" s="177"/>
      <c r="AD20" s="177"/>
      <c r="AE20" s="177"/>
    </row>
    <row r="21" spans="1:49" x14ac:dyDescent="0.2">
      <c r="A21" s="203" t="s">
        <v>105</v>
      </c>
      <c r="D21" s="196"/>
      <c r="Q21" s="177"/>
      <c r="AB21" s="177"/>
      <c r="AC21" s="177"/>
      <c r="AD21" s="177"/>
      <c r="AE21" s="177"/>
    </row>
    <row r="22" spans="1:49" s="156" customFormat="1" x14ac:dyDescent="0.2">
      <c r="A22" s="205" t="s">
        <v>402</v>
      </c>
      <c r="B22" s="206">
        <f>AVERAGE(B8:B19)</f>
        <v>9.2025000000000006</v>
      </c>
      <c r="C22" s="206">
        <f>AVERAGE(C8:C19)</f>
        <v>9.4349999999999987</v>
      </c>
      <c r="D22" s="216"/>
      <c r="E22" s="206">
        <f>AVERAGE(E8:E19)</f>
        <v>8.7541666666666664</v>
      </c>
      <c r="F22" s="206">
        <f>AVERAGE(F8:F19)</f>
        <v>9.1266666666666652</v>
      </c>
      <c r="G22" s="206"/>
      <c r="H22" s="206">
        <f>AVERAGE(H8:H19)</f>
        <v>10.255000000000001</v>
      </c>
      <c r="I22" s="206">
        <f>AVERAGE(I8:I19)</f>
        <v>10.612499999999999</v>
      </c>
      <c r="J22" s="108"/>
      <c r="K22" s="198"/>
      <c r="L22" s="198"/>
      <c r="M22" s="198"/>
      <c r="N22" s="108"/>
      <c r="O22" s="108"/>
      <c r="P22" s="108"/>
      <c r="Q22" s="177"/>
      <c r="R22" s="108"/>
      <c r="S22" s="108"/>
      <c r="T22" s="108"/>
      <c r="U22" s="108"/>
      <c r="V22" s="108"/>
      <c r="W22" s="108"/>
      <c r="X22" s="108"/>
      <c r="Y22" s="108"/>
      <c r="Z22" s="108"/>
      <c r="AA22" s="177"/>
      <c r="AB22" s="177"/>
      <c r="AC22" s="198"/>
      <c r="AD22" s="198"/>
      <c r="AE22" s="198"/>
      <c r="AF22" s="108"/>
      <c r="AG22" s="198"/>
      <c r="AH22" s="198"/>
      <c r="AI22" s="19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</row>
    <row r="23" spans="1:49" ht="12.75" customHeight="1" x14ac:dyDescent="0.2">
      <c r="A23" s="217" t="s">
        <v>354</v>
      </c>
      <c r="AA23" s="177"/>
    </row>
    <row r="24" spans="1:49" ht="11.25" customHeight="1" x14ac:dyDescent="0.2">
      <c r="A24" s="111" t="s">
        <v>403</v>
      </c>
      <c r="AA24" s="177"/>
    </row>
    <row r="25" spans="1:49" s="218" customFormat="1" ht="11.25" customHeight="1" x14ac:dyDescent="0.2">
      <c r="A25" s="561" t="s">
        <v>113</v>
      </c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20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</row>
    <row r="26" spans="1:49" ht="10.5" customHeight="1" x14ac:dyDescent="0.2">
      <c r="A26" s="221" t="s">
        <v>418</v>
      </c>
      <c r="AA26" s="177"/>
    </row>
    <row r="27" spans="1:49" x14ac:dyDescent="0.2">
      <c r="AA27" s="177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6" transitionEvaluation="1" transitionEntry="1">
    <pageSetUpPr fitToPage="1"/>
  </sheetPr>
  <dimension ref="A1:T113"/>
  <sheetViews>
    <sheetView showGridLines="0" zoomScale="136" zoomScaleNormal="136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625" defaultRowHeight="12" x14ac:dyDescent="0.2"/>
  <cols>
    <col min="1" max="1" width="34.75" style="234" customWidth="1"/>
    <col min="2" max="2" width="12.25" style="234" customWidth="1"/>
    <col min="3" max="3" width="13" style="250" customWidth="1"/>
    <col min="4" max="4" width="12.625" style="234" customWidth="1"/>
    <col min="5" max="5" width="14.25" style="250" customWidth="1"/>
    <col min="6" max="6" width="13.5" style="253" customWidth="1"/>
    <col min="7" max="7" width="13.875" style="253" customWidth="1"/>
    <col min="8" max="11" width="14.625" style="253" customWidth="1"/>
    <col min="12" max="14" width="9.625" style="234" customWidth="1"/>
    <col min="15" max="15" width="12.625" style="234" customWidth="1"/>
    <col min="16" max="251" width="8.625" style="234"/>
    <col min="252" max="252" width="34.75" style="234" customWidth="1"/>
    <col min="253" max="253" width="10.75" style="234" customWidth="1"/>
    <col min="254" max="254" width="11.375" style="234" customWidth="1"/>
    <col min="255" max="255" width="12.25" style="234" customWidth="1"/>
    <col min="256" max="256" width="13" style="234" customWidth="1"/>
    <col min="257" max="257" width="12.625" style="234" customWidth="1"/>
    <col min="258" max="258" width="14.25" style="234" customWidth="1"/>
    <col min="259" max="260" width="13.5" style="234" customWidth="1"/>
    <col min="261" max="261" width="13.875" style="234" customWidth="1"/>
    <col min="262" max="270" width="9.625" style="234" customWidth="1"/>
    <col min="271" max="271" width="12.625" style="234" customWidth="1"/>
    <col min="272" max="507" width="8.625" style="234"/>
    <col min="508" max="508" width="34.75" style="234" customWidth="1"/>
    <col min="509" max="509" width="10.75" style="234" customWidth="1"/>
    <col min="510" max="510" width="11.375" style="234" customWidth="1"/>
    <col min="511" max="511" width="12.25" style="234" customWidth="1"/>
    <col min="512" max="512" width="13" style="234" customWidth="1"/>
    <col min="513" max="513" width="12.625" style="234" customWidth="1"/>
    <col min="514" max="514" width="14.25" style="234" customWidth="1"/>
    <col min="515" max="516" width="13.5" style="234" customWidth="1"/>
    <col min="517" max="517" width="13.875" style="234" customWidth="1"/>
    <col min="518" max="526" width="9.625" style="234" customWidth="1"/>
    <col min="527" max="527" width="12.625" style="234" customWidth="1"/>
    <col min="528" max="763" width="8.625" style="234"/>
    <col min="764" max="764" width="34.75" style="234" customWidth="1"/>
    <col min="765" max="765" width="10.75" style="234" customWidth="1"/>
    <col min="766" max="766" width="11.375" style="234" customWidth="1"/>
    <col min="767" max="767" width="12.25" style="234" customWidth="1"/>
    <col min="768" max="768" width="13" style="234" customWidth="1"/>
    <col min="769" max="769" width="12.625" style="234" customWidth="1"/>
    <col min="770" max="770" width="14.25" style="234" customWidth="1"/>
    <col min="771" max="772" width="13.5" style="234" customWidth="1"/>
    <col min="773" max="773" width="13.875" style="234" customWidth="1"/>
    <col min="774" max="782" width="9.625" style="234" customWidth="1"/>
    <col min="783" max="783" width="12.625" style="234" customWidth="1"/>
    <col min="784" max="1019" width="8.625" style="234"/>
    <col min="1020" max="1020" width="34.75" style="234" customWidth="1"/>
    <col min="1021" max="1021" width="10.75" style="234" customWidth="1"/>
    <col min="1022" max="1022" width="11.375" style="234" customWidth="1"/>
    <col min="1023" max="1023" width="12.25" style="234" customWidth="1"/>
    <col min="1024" max="1024" width="13" style="234" customWidth="1"/>
    <col min="1025" max="1025" width="12.625" style="234" customWidth="1"/>
    <col min="1026" max="1026" width="14.25" style="234" customWidth="1"/>
    <col min="1027" max="1028" width="13.5" style="234" customWidth="1"/>
    <col min="1029" max="1029" width="13.875" style="234" customWidth="1"/>
    <col min="1030" max="1038" width="9.625" style="234" customWidth="1"/>
    <col min="1039" max="1039" width="12.625" style="234" customWidth="1"/>
    <col min="1040" max="1275" width="8.625" style="234"/>
    <col min="1276" max="1276" width="34.75" style="234" customWidth="1"/>
    <col min="1277" max="1277" width="10.75" style="234" customWidth="1"/>
    <col min="1278" max="1278" width="11.375" style="234" customWidth="1"/>
    <col min="1279" max="1279" width="12.25" style="234" customWidth="1"/>
    <col min="1280" max="1280" width="13" style="234" customWidth="1"/>
    <col min="1281" max="1281" width="12.625" style="234" customWidth="1"/>
    <col min="1282" max="1282" width="14.25" style="234" customWidth="1"/>
    <col min="1283" max="1284" width="13.5" style="234" customWidth="1"/>
    <col min="1285" max="1285" width="13.875" style="234" customWidth="1"/>
    <col min="1286" max="1294" width="9.625" style="234" customWidth="1"/>
    <col min="1295" max="1295" width="12.625" style="234" customWidth="1"/>
    <col min="1296" max="1531" width="8.625" style="234"/>
    <col min="1532" max="1532" width="34.75" style="234" customWidth="1"/>
    <col min="1533" max="1533" width="10.75" style="234" customWidth="1"/>
    <col min="1534" max="1534" width="11.375" style="234" customWidth="1"/>
    <col min="1535" max="1535" width="12.25" style="234" customWidth="1"/>
    <col min="1536" max="1536" width="13" style="234" customWidth="1"/>
    <col min="1537" max="1537" width="12.625" style="234" customWidth="1"/>
    <col min="1538" max="1538" width="14.25" style="234" customWidth="1"/>
    <col min="1539" max="1540" width="13.5" style="234" customWidth="1"/>
    <col min="1541" max="1541" width="13.875" style="234" customWidth="1"/>
    <col min="1542" max="1550" width="9.625" style="234" customWidth="1"/>
    <col min="1551" max="1551" width="12.625" style="234" customWidth="1"/>
    <col min="1552" max="1787" width="8.625" style="234"/>
    <col min="1788" max="1788" width="34.75" style="234" customWidth="1"/>
    <col min="1789" max="1789" width="10.75" style="234" customWidth="1"/>
    <col min="1790" max="1790" width="11.375" style="234" customWidth="1"/>
    <col min="1791" max="1791" width="12.25" style="234" customWidth="1"/>
    <col min="1792" max="1792" width="13" style="234" customWidth="1"/>
    <col min="1793" max="1793" width="12.625" style="234" customWidth="1"/>
    <col min="1794" max="1794" width="14.25" style="234" customWidth="1"/>
    <col min="1795" max="1796" width="13.5" style="234" customWidth="1"/>
    <col min="1797" max="1797" width="13.875" style="234" customWidth="1"/>
    <col min="1798" max="1806" width="9.625" style="234" customWidth="1"/>
    <col min="1807" max="1807" width="12.625" style="234" customWidth="1"/>
    <col min="1808" max="2043" width="8.625" style="234"/>
    <col min="2044" max="2044" width="34.75" style="234" customWidth="1"/>
    <col min="2045" max="2045" width="10.75" style="234" customWidth="1"/>
    <col min="2046" max="2046" width="11.375" style="234" customWidth="1"/>
    <col min="2047" max="2047" width="12.25" style="234" customWidth="1"/>
    <col min="2048" max="2048" width="13" style="234" customWidth="1"/>
    <col min="2049" max="2049" width="12.625" style="234" customWidth="1"/>
    <col min="2050" max="2050" width="14.25" style="234" customWidth="1"/>
    <col min="2051" max="2052" width="13.5" style="234" customWidth="1"/>
    <col min="2053" max="2053" width="13.875" style="234" customWidth="1"/>
    <col min="2054" max="2062" width="9.625" style="234" customWidth="1"/>
    <col min="2063" max="2063" width="12.625" style="234" customWidth="1"/>
    <col min="2064" max="2299" width="8.625" style="234"/>
    <col min="2300" max="2300" width="34.75" style="234" customWidth="1"/>
    <col min="2301" max="2301" width="10.75" style="234" customWidth="1"/>
    <col min="2302" max="2302" width="11.375" style="234" customWidth="1"/>
    <col min="2303" max="2303" width="12.25" style="234" customWidth="1"/>
    <col min="2304" max="2304" width="13" style="234" customWidth="1"/>
    <col min="2305" max="2305" width="12.625" style="234" customWidth="1"/>
    <col min="2306" max="2306" width="14.25" style="234" customWidth="1"/>
    <col min="2307" max="2308" width="13.5" style="234" customWidth="1"/>
    <col min="2309" max="2309" width="13.875" style="234" customWidth="1"/>
    <col min="2310" max="2318" width="9.625" style="234" customWidth="1"/>
    <col min="2319" max="2319" width="12.625" style="234" customWidth="1"/>
    <col min="2320" max="2555" width="8.625" style="234"/>
    <col min="2556" max="2556" width="34.75" style="234" customWidth="1"/>
    <col min="2557" max="2557" width="10.75" style="234" customWidth="1"/>
    <col min="2558" max="2558" width="11.375" style="234" customWidth="1"/>
    <col min="2559" max="2559" width="12.25" style="234" customWidth="1"/>
    <col min="2560" max="2560" width="13" style="234" customWidth="1"/>
    <col min="2561" max="2561" width="12.625" style="234" customWidth="1"/>
    <col min="2562" max="2562" width="14.25" style="234" customWidth="1"/>
    <col min="2563" max="2564" width="13.5" style="234" customWidth="1"/>
    <col min="2565" max="2565" width="13.875" style="234" customWidth="1"/>
    <col min="2566" max="2574" width="9.625" style="234" customWidth="1"/>
    <col min="2575" max="2575" width="12.625" style="234" customWidth="1"/>
    <col min="2576" max="2811" width="8.625" style="234"/>
    <col min="2812" max="2812" width="34.75" style="234" customWidth="1"/>
    <col min="2813" max="2813" width="10.75" style="234" customWidth="1"/>
    <col min="2814" max="2814" width="11.375" style="234" customWidth="1"/>
    <col min="2815" max="2815" width="12.25" style="234" customWidth="1"/>
    <col min="2816" max="2816" width="13" style="234" customWidth="1"/>
    <col min="2817" max="2817" width="12.625" style="234" customWidth="1"/>
    <col min="2818" max="2818" width="14.25" style="234" customWidth="1"/>
    <col min="2819" max="2820" width="13.5" style="234" customWidth="1"/>
    <col min="2821" max="2821" width="13.875" style="234" customWidth="1"/>
    <col min="2822" max="2830" width="9.625" style="234" customWidth="1"/>
    <col min="2831" max="2831" width="12.625" style="234" customWidth="1"/>
    <col min="2832" max="3067" width="8.625" style="234"/>
    <col min="3068" max="3068" width="34.75" style="234" customWidth="1"/>
    <col min="3069" max="3069" width="10.75" style="234" customWidth="1"/>
    <col min="3070" max="3070" width="11.375" style="234" customWidth="1"/>
    <col min="3071" max="3071" width="12.25" style="234" customWidth="1"/>
    <col min="3072" max="3072" width="13" style="234" customWidth="1"/>
    <col min="3073" max="3073" width="12.625" style="234" customWidth="1"/>
    <col min="3074" max="3074" width="14.25" style="234" customWidth="1"/>
    <col min="3075" max="3076" width="13.5" style="234" customWidth="1"/>
    <col min="3077" max="3077" width="13.875" style="234" customWidth="1"/>
    <col min="3078" max="3086" width="9.625" style="234" customWidth="1"/>
    <col min="3087" max="3087" width="12.625" style="234" customWidth="1"/>
    <col min="3088" max="3323" width="8.625" style="234"/>
    <col min="3324" max="3324" width="34.75" style="234" customWidth="1"/>
    <col min="3325" max="3325" width="10.75" style="234" customWidth="1"/>
    <col min="3326" max="3326" width="11.375" style="234" customWidth="1"/>
    <col min="3327" max="3327" width="12.25" style="234" customWidth="1"/>
    <col min="3328" max="3328" width="13" style="234" customWidth="1"/>
    <col min="3329" max="3329" width="12.625" style="234" customWidth="1"/>
    <col min="3330" max="3330" width="14.25" style="234" customWidth="1"/>
    <col min="3331" max="3332" width="13.5" style="234" customWidth="1"/>
    <col min="3333" max="3333" width="13.875" style="234" customWidth="1"/>
    <col min="3334" max="3342" width="9.625" style="234" customWidth="1"/>
    <col min="3343" max="3343" width="12.625" style="234" customWidth="1"/>
    <col min="3344" max="3579" width="8.625" style="234"/>
    <col min="3580" max="3580" width="34.75" style="234" customWidth="1"/>
    <col min="3581" max="3581" width="10.75" style="234" customWidth="1"/>
    <col min="3582" max="3582" width="11.375" style="234" customWidth="1"/>
    <col min="3583" max="3583" width="12.25" style="234" customWidth="1"/>
    <col min="3584" max="3584" width="13" style="234" customWidth="1"/>
    <col min="3585" max="3585" width="12.625" style="234" customWidth="1"/>
    <col min="3586" max="3586" width="14.25" style="234" customWidth="1"/>
    <col min="3587" max="3588" width="13.5" style="234" customWidth="1"/>
    <col min="3589" max="3589" width="13.875" style="234" customWidth="1"/>
    <col min="3590" max="3598" width="9.625" style="234" customWidth="1"/>
    <col min="3599" max="3599" width="12.625" style="234" customWidth="1"/>
    <col min="3600" max="3835" width="8.625" style="234"/>
    <col min="3836" max="3836" width="34.75" style="234" customWidth="1"/>
    <col min="3837" max="3837" width="10.75" style="234" customWidth="1"/>
    <col min="3838" max="3838" width="11.375" style="234" customWidth="1"/>
    <col min="3839" max="3839" width="12.25" style="234" customWidth="1"/>
    <col min="3840" max="3840" width="13" style="234" customWidth="1"/>
    <col min="3841" max="3841" width="12.625" style="234" customWidth="1"/>
    <col min="3842" max="3842" width="14.25" style="234" customWidth="1"/>
    <col min="3843" max="3844" width="13.5" style="234" customWidth="1"/>
    <col min="3845" max="3845" width="13.875" style="234" customWidth="1"/>
    <col min="3846" max="3854" width="9.625" style="234" customWidth="1"/>
    <col min="3855" max="3855" width="12.625" style="234" customWidth="1"/>
    <col min="3856" max="4091" width="8.625" style="234"/>
    <col min="4092" max="4092" width="34.75" style="234" customWidth="1"/>
    <col min="4093" max="4093" width="10.75" style="234" customWidth="1"/>
    <col min="4094" max="4094" width="11.375" style="234" customWidth="1"/>
    <col min="4095" max="4095" width="12.25" style="234" customWidth="1"/>
    <col min="4096" max="4096" width="13" style="234" customWidth="1"/>
    <col min="4097" max="4097" width="12.625" style="234" customWidth="1"/>
    <col min="4098" max="4098" width="14.25" style="234" customWidth="1"/>
    <col min="4099" max="4100" width="13.5" style="234" customWidth="1"/>
    <col min="4101" max="4101" width="13.875" style="234" customWidth="1"/>
    <col min="4102" max="4110" width="9.625" style="234" customWidth="1"/>
    <col min="4111" max="4111" width="12.625" style="234" customWidth="1"/>
    <col min="4112" max="4347" width="8.625" style="234"/>
    <col min="4348" max="4348" width="34.75" style="234" customWidth="1"/>
    <col min="4349" max="4349" width="10.75" style="234" customWidth="1"/>
    <col min="4350" max="4350" width="11.375" style="234" customWidth="1"/>
    <col min="4351" max="4351" width="12.25" style="234" customWidth="1"/>
    <col min="4352" max="4352" width="13" style="234" customWidth="1"/>
    <col min="4353" max="4353" width="12.625" style="234" customWidth="1"/>
    <col min="4354" max="4354" width="14.25" style="234" customWidth="1"/>
    <col min="4355" max="4356" width="13.5" style="234" customWidth="1"/>
    <col min="4357" max="4357" width="13.875" style="234" customWidth="1"/>
    <col min="4358" max="4366" width="9.625" style="234" customWidth="1"/>
    <col min="4367" max="4367" width="12.625" style="234" customWidth="1"/>
    <col min="4368" max="4603" width="8.625" style="234"/>
    <col min="4604" max="4604" width="34.75" style="234" customWidth="1"/>
    <col min="4605" max="4605" width="10.75" style="234" customWidth="1"/>
    <col min="4606" max="4606" width="11.375" style="234" customWidth="1"/>
    <col min="4607" max="4607" width="12.25" style="234" customWidth="1"/>
    <col min="4608" max="4608" width="13" style="234" customWidth="1"/>
    <col min="4609" max="4609" width="12.625" style="234" customWidth="1"/>
    <col min="4610" max="4610" width="14.25" style="234" customWidth="1"/>
    <col min="4611" max="4612" width="13.5" style="234" customWidth="1"/>
    <col min="4613" max="4613" width="13.875" style="234" customWidth="1"/>
    <col min="4614" max="4622" width="9.625" style="234" customWidth="1"/>
    <col min="4623" max="4623" width="12.625" style="234" customWidth="1"/>
    <col min="4624" max="4859" width="8.625" style="234"/>
    <col min="4860" max="4860" width="34.75" style="234" customWidth="1"/>
    <col min="4861" max="4861" width="10.75" style="234" customWidth="1"/>
    <col min="4862" max="4862" width="11.375" style="234" customWidth="1"/>
    <col min="4863" max="4863" width="12.25" style="234" customWidth="1"/>
    <col min="4864" max="4864" width="13" style="234" customWidth="1"/>
    <col min="4865" max="4865" width="12.625" style="234" customWidth="1"/>
    <col min="4866" max="4866" width="14.25" style="234" customWidth="1"/>
    <col min="4867" max="4868" width="13.5" style="234" customWidth="1"/>
    <col min="4869" max="4869" width="13.875" style="234" customWidth="1"/>
    <col min="4870" max="4878" width="9.625" style="234" customWidth="1"/>
    <col min="4879" max="4879" width="12.625" style="234" customWidth="1"/>
    <col min="4880" max="5115" width="8.625" style="234"/>
    <col min="5116" max="5116" width="34.75" style="234" customWidth="1"/>
    <col min="5117" max="5117" width="10.75" style="234" customWidth="1"/>
    <col min="5118" max="5118" width="11.375" style="234" customWidth="1"/>
    <col min="5119" max="5119" width="12.25" style="234" customWidth="1"/>
    <col min="5120" max="5120" width="13" style="234" customWidth="1"/>
    <col min="5121" max="5121" width="12.625" style="234" customWidth="1"/>
    <col min="5122" max="5122" width="14.25" style="234" customWidth="1"/>
    <col min="5123" max="5124" width="13.5" style="234" customWidth="1"/>
    <col min="5125" max="5125" width="13.875" style="234" customWidth="1"/>
    <col min="5126" max="5134" width="9.625" style="234" customWidth="1"/>
    <col min="5135" max="5135" width="12.625" style="234" customWidth="1"/>
    <col min="5136" max="5371" width="8.625" style="234"/>
    <col min="5372" max="5372" width="34.75" style="234" customWidth="1"/>
    <col min="5373" max="5373" width="10.75" style="234" customWidth="1"/>
    <col min="5374" max="5374" width="11.375" style="234" customWidth="1"/>
    <col min="5375" max="5375" width="12.25" style="234" customWidth="1"/>
    <col min="5376" max="5376" width="13" style="234" customWidth="1"/>
    <col min="5377" max="5377" width="12.625" style="234" customWidth="1"/>
    <col min="5378" max="5378" width="14.25" style="234" customWidth="1"/>
    <col min="5379" max="5380" width="13.5" style="234" customWidth="1"/>
    <col min="5381" max="5381" width="13.875" style="234" customWidth="1"/>
    <col min="5382" max="5390" width="9.625" style="234" customWidth="1"/>
    <col min="5391" max="5391" width="12.625" style="234" customWidth="1"/>
    <col min="5392" max="5627" width="8.625" style="234"/>
    <col min="5628" max="5628" width="34.75" style="234" customWidth="1"/>
    <col min="5629" max="5629" width="10.75" style="234" customWidth="1"/>
    <col min="5630" max="5630" width="11.375" style="234" customWidth="1"/>
    <col min="5631" max="5631" width="12.25" style="234" customWidth="1"/>
    <col min="5632" max="5632" width="13" style="234" customWidth="1"/>
    <col min="5633" max="5633" width="12.625" style="234" customWidth="1"/>
    <col min="5634" max="5634" width="14.25" style="234" customWidth="1"/>
    <col min="5635" max="5636" width="13.5" style="234" customWidth="1"/>
    <col min="5637" max="5637" width="13.875" style="234" customWidth="1"/>
    <col min="5638" max="5646" width="9.625" style="234" customWidth="1"/>
    <col min="5647" max="5647" width="12.625" style="234" customWidth="1"/>
    <col min="5648" max="5883" width="8.625" style="234"/>
    <col min="5884" max="5884" width="34.75" style="234" customWidth="1"/>
    <col min="5885" max="5885" width="10.75" style="234" customWidth="1"/>
    <col min="5886" max="5886" width="11.375" style="234" customWidth="1"/>
    <col min="5887" max="5887" width="12.25" style="234" customWidth="1"/>
    <col min="5888" max="5888" width="13" style="234" customWidth="1"/>
    <col min="5889" max="5889" width="12.625" style="234" customWidth="1"/>
    <col min="5890" max="5890" width="14.25" style="234" customWidth="1"/>
    <col min="5891" max="5892" width="13.5" style="234" customWidth="1"/>
    <col min="5893" max="5893" width="13.875" style="234" customWidth="1"/>
    <col min="5894" max="5902" width="9.625" style="234" customWidth="1"/>
    <col min="5903" max="5903" width="12.625" style="234" customWidth="1"/>
    <col min="5904" max="6139" width="8.625" style="234"/>
    <col min="6140" max="6140" width="34.75" style="234" customWidth="1"/>
    <col min="6141" max="6141" width="10.75" style="234" customWidth="1"/>
    <col min="6142" max="6142" width="11.375" style="234" customWidth="1"/>
    <col min="6143" max="6143" width="12.25" style="234" customWidth="1"/>
    <col min="6144" max="6144" width="13" style="234" customWidth="1"/>
    <col min="6145" max="6145" width="12.625" style="234" customWidth="1"/>
    <col min="6146" max="6146" width="14.25" style="234" customWidth="1"/>
    <col min="6147" max="6148" width="13.5" style="234" customWidth="1"/>
    <col min="6149" max="6149" width="13.875" style="234" customWidth="1"/>
    <col min="6150" max="6158" width="9.625" style="234" customWidth="1"/>
    <col min="6159" max="6159" width="12.625" style="234" customWidth="1"/>
    <col min="6160" max="6395" width="8.625" style="234"/>
    <col min="6396" max="6396" width="34.75" style="234" customWidth="1"/>
    <col min="6397" max="6397" width="10.75" style="234" customWidth="1"/>
    <col min="6398" max="6398" width="11.375" style="234" customWidth="1"/>
    <col min="6399" max="6399" width="12.25" style="234" customWidth="1"/>
    <col min="6400" max="6400" width="13" style="234" customWidth="1"/>
    <col min="6401" max="6401" width="12.625" style="234" customWidth="1"/>
    <col min="6402" max="6402" width="14.25" style="234" customWidth="1"/>
    <col min="6403" max="6404" width="13.5" style="234" customWidth="1"/>
    <col min="6405" max="6405" width="13.875" style="234" customWidth="1"/>
    <col min="6406" max="6414" width="9.625" style="234" customWidth="1"/>
    <col min="6415" max="6415" width="12.625" style="234" customWidth="1"/>
    <col min="6416" max="6651" width="8.625" style="234"/>
    <col min="6652" max="6652" width="34.75" style="234" customWidth="1"/>
    <col min="6653" max="6653" width="10.75" style="234" customWidth="1"/>
    <col min="6654" max="6654" width="11.375" style="234" customWidth="1"/>
    <col min="6655" max="6655" width="12.25" style="234" customWidth="1"/>
    <col min="6656" max="6656" width="13" style="234" customWidth="1"/>
    <col min="6657" max="6657" width="12.625" style="234" customWidth="1"/>
    <col min="6658" max="6658" width="14.25" style="234" customWidth="1"/>
    <col min="6659" max="6660" width="13.5" style="234" customWidth="1"/>
    <col min="6661" max="6661" width="13.875" style="234" customWidth="1"/>
    <col min="6662" max="6670" width="9.625" style="234" customWidth="1"/>
    <col min="6671" max="6671" width="12.625" style="234" customWidth="1"/>
    <col min="6672" max="6907" width="8.625" style="234"/>
    <col min="6908" max="6908" width="34.75" style="234" customWidth="1"/>
    <col min="6909" max="6909" width="10.75" style="234" customWidth="1"/>
    <col min="6910" max="6910" width="11.375" style="234" customWidth="1"/>
    <col min="6911" max="6911" width="12.25" style="234" customWidth="1"/>
    <col min="6912" max="6912" width="13" style="234" customWidth="1"/>
    <col min="6913" max="6913" width="12.625" style="234" customWidth="1"/>
    <col min="6914" max="6914" width="14.25" style="234" customWidth="1"/>
    <col min="6915" max="6916" width="13.5" style="234" customWidth="1"/>
    <col min="6917" max="6917" width="13.875" style="234" customWidth="1"/>
    <col min="6918" max="6926" width="9.625" style="234" customWidth="1"/>
    <col min="6927" max="6927" width="12.625" style="234" customWidth="1"/>
    <col min="6928" max="7163" width="8.625" style="234"/>
    <col min="7164" max="7164" width="34.75" style="234" customWidth="1"/>
    <col min="7165" max="7165" width="10.75" style="234" customWidth="1"/>
    <col min="7166" max="7166" width="11.375" style="234" customWidth="1"/>
    <col min="7167" max="7167" width="12.25" style="234" customWidth="1"/>
    <col min="7168" max="7168" width="13" style="234" customWidth="1"/>
    <col min="7169" max="7169" width="12.625" style="234" customWidth="1"/>
    <col min="7170" max="7170" width="14.25" style="234" customWidth="1"/>
    <col min="7171" max="7172" width="13.5" style="234" customWidth="1"/>
    <col min="7173" max="7173" width="13.875" style="234" customWidth="1"/>
    <col min="7174" max="7182" width="9.625" style="234" customWidth="1"/>
    <col min="7183" max="7183" width="12.625" style="234" customWidth="1"/>
    <col min="7184" max="7419" width="8.625" style="234"/>
    <col min="7420" max="7420" width="34.75" style="234" customWidth="1"/>
    <col min="7421" max="7421" width="10.75" style="234" customWidth="1"/>
    <col min="7422" max="7422" width="11.375" style="234" customWidth="1"/>
    <col min="7423" max="7423" width="12.25" style="234" customWidth="1"/>
    <col min="7424" max="7424" width="13" style="234" customWidth="1"/>
    <col min="7425" max="7425" width="12.625" style="234" customWidth="1"/>
    <col min="7426" max="7426" width="14.25" style="234" customWidth="1"/>
    <col min="7427" max="7428" width="13.5" style="234" customWidth="1"/>
    <col min="7429" max="7429" width="13.875" style="234" customWidth="1"/>
    <col min="7430" max="7438" width="9.625" style="234" customWidth="1"/>
    <col min="7439" max="7439" width="12.625" style="234" customWidth="1"/>
    <col min="7440" max="7675" width="8.625" style="234"/>
    <col min="7676" max="7676" width="34.75" style="234" customWidth="1"/>
    <col min="7677" max="7677" width="10.75" style="234" customWidth="1"/>
    <col min="7678" max="7678" width="11.375" style="234" customWidth="1"/>
    <col min="7679" max="7679" width="12.25" style="234" customWidth="1"/>
    <col min="7680" max="7680" width="13" style="234" customWidth="1"/>
    <col min="7681" max="7681" width="12.625" style="234" customWidth="1"/>
    <col min="7682" max="7682" width="14.25" style="234" customWidth="1"/>
    <col min="7683" max="7684" width="13.5" style="234" customWidth="1"/>
    <col min="7685" max="7685" width="13.875" style="234" customWidth="1"/>
    <col min="7686" max="7694" width="9.625" style="234" customWidth="1"/>
    <col min="7695" max="7695" width="12.625" style="234" customWidth="1"/>
    <col min="7696" max="7931" width="8.625" style="234"/>
    <col min="7932" max="7932" width="34.75" style="234" customWidth="1"/>
    <col min="7933" max="7933" width="10.75" style="234" customWidth="1"/>
    <col min="7934" max="7934" width="11.375" style="234" customWidth="1"/>
    <col min="7935" max="7935" width="12.25" style="234" customWidth="1"/>
    <col min="7936" max="7936" width="13" style="234" customWidth="1"/>
    <col min="7937" max="7937" width="12.625" style="234" customWidth="1"/>
    <col min="7938" max="7938" width="14.25" style="234" customWidth="1"/>
    <col min="7939" max="7940" width="13.5" style="234" customWidth="1"/>
    <col min="7941" max="7941" width="13.875" style="234" customWidth="1"/>
    <col min="7942" max="7950" width="9.625" style="234" customWidth="1"/>
    <col min="7951" max="7951" width="12.625" style="234" customWidth="1"/>
    <col min="7952" max="8187" width="8.625" style="234"/>
    <col min="8188" max="8188" width="34.75" style="234" customWidth="1"/>
    <col min="8189" max="8189" width="10.75" style="234" customWidth="1"/>
    <col min="8190" max="8190" width="11.375" style="234" customWidth="1"/>
    <col min="8191" max="8191" width="12.25" style="234" customWidth="1"/>
    <col min="8192" max="8192" width="13" style="234" customWidth="1"/>
    <col min="8193" max="8193" width="12.625" style="234" customWidth="1"/>
    <col min="8194" max="8194" width="14.25" style="234" customWidth="1"/>
    <col min="8195" max="8196" width="13.5" style="234" customWidth="1"/>
    <col min="8197" max="8197" width="13.875" style="234" customWidth="1"/>
    <col min="8198" max="8206" width="9.625" style="234" customWidth="1"/>
    <col min="8207" max="8207" width="12.625" style="234" customWidth="1"/>
    <col min="8208" max="8443" width="8.625" style="234"/>
    <col min="8444" max="8444" width="34.75" style="234" customWidth="1"/>
    <col min="8445" max="8445" width="10.75" style="234" customWidth="1"/>
    <col min="8446" max="8446" width="11.375" style="234" customWidth="1"/>
    <col min="8447" max="8447" width="12.25" style="234" customWidth="1"/>
    <col min="8448" max="8448" width="13" style="234" customWidth="1"/>
    <col min="8449" max="8449" width="12.625" style="234" customWidth="1"/>
    <col min="8450" max="8450" width="14.25" style="234" customWidth="1"/>
    <col min="8451" max="8452" width="13.5" style="234" customWidth="1"/>
    <col min="8453" max="8453" width="13.875" style="234" customWidth="1"/>
    <col min="8454" max="8462" width="9.625" style="234" customWidth="1"/>
    <col min="8463" max="8463" width="12.625" style="234" customWidth="1"/>
    <col min="8464" max="8699" width="8.625" style="234"/>
    <col min="8700" max="8700" width="34.75" style="234" customWidth="1"/>
    <col min="8701" max="8701" width="10.75" style="234" customWidth="1"/>
    <col min="8702" max="8702" width="11.375" style="234" customWidth="1"/>
    <col min="8703" max="8703" width="12.25" style="234" customWidth="1"/>
    <col min="8704" max="8704" width="13" style="234" customWidth="1"/>
    <col min="8705" max="8705" width="12.625" style="234" customWidth="1"/>
    <col min="8706" max="8706" width="14.25" style="234" customWidth="1"/>
    <col min="8707" max="8708" width="13.5" style="234" customWidth="1"/>
    <col min="8709" max="8709" width="13.875" style="234" customWidth="1"/>
    <col min="8710" max="8718" width="9.625" style="234" customWidth="1"/>
    <col min="8719" max="8719" width="12.625" style="234" customWidth="1"/>
    <col min="8720" max="8955" width="8.625" style="234"/>
    <col min="8956" max="8956" width="34.75" style="234" customWidth="1"/>
    <col min="8957" max="8957" width="10.75" style="234" customWidth="1"/>
    <col min="8958" max="8958" width="11.375" style="234" customWidth="1"/>
    <col min="8959" max="8959" width="12.25" style="234" customWidth="1"/>
    <col min="8960" max="8960" width="13" style="234" customWidth="1"/>
    <col min="8961" max="8961" width="12.625" style="234" customWidth="1"/>
    <col min="8962" max="8962" width="14.25" style="234" customWidth="1"/>
    <col min="8963" max="8964" width="13.5" style="234" customWidth="1"/>
    <col min="8965" max="8965" width="13.875" style="234" customWidth="1"/>
    <col min="8966" max="8974" width="9.625" style="234" customWidth="1"/>
    <col min="8975" max="8975" width="12.625" style="234" customWidth="1"/>
    <col min="8976" max="9211" width="8.625" style="234"/>
    <col min="9212" max="9212" width="34.75" style="234" customWidth="1"/>
    <col min="9213" max="9213" width="10.75" style="234" customWidth="1"/>
    <col min="9214" max="9214" width="11.375" style="234" customWidth="1"/>
    <col min="9215" max="9215" width="12.25" style="234" customWidth="1"/>
    <col min="9216" max="9216" width="13" style="234" customWidth="1"/>
    <col min="9217" max="9217" width="12.625" style="234" customWidth="1"/>
    <col min="9218" max="9218" width="14.25" style="234" customWidth="1"/>
    <col min="9219" max="9220" width="13.5" style="234" customWidth="1"/>
    <col min="9221" max="9221" width="13.875" style="234" customWidth="1"/>
    <col min="9222" max="9230" width="9.625" style="234" customWidth="1"/>
    <col min="9231" max="9231" width="12.625" style="234" customWidth="1"/>
    <col min="9232" max="9467" width="8.625" style="234"/>
    <col min="9468" max="9468" width="34.75" style="234" customWidth="1"/>
    <col min="9469" max="9469" width="10.75" style="234" customWidth="1"/>
    <col min="9470" max="9470" width="11.375" style="234" customWidth="1"/>
    <col min="9471" max="9471" width="12.25" style="234" customWidth="1"/>
    <col min="9472" max="9472" width="13" style="234" customWidth="1"/>
    <col min="9473" max="9473" width="12.625" style="234" customWidth="1"/>
    <col min="9474" max="9474" width="14.25" style="234" customWidth="1"/>
    <col min="9475" max="9476" width="13.5" style="234" customWidth="1"/>
    <col min="9477" max="9477" width="13.875" style="234" customWidth="1"/>
    <col min="9478" max="9486" width="9.625" style="234" customWidth="1"/>
    <col min="9487" max="9487" width="12.625" style="234" customWidth="1"/>
    <col min="9488" max="9723" width="8.625" style="234"/>
    <col min="9724" max="9724" width="34.75" style="234" customWidth="1"/>
    <col min="9725" max="9725" width="10.75" style="234" customWidth="1"/>
    <col min="9726" max="9726" width="11.375" style="234" customWidth="1"/>
    <col min="9727" max="9727" width="12.25" style="234" customWidth="1"/>
    <col min="9728" max="9728" width="13" style="234" customWidth="1"/>
    <col min="9729" max="9729" width="12.625" style="234" customWidth="1"/>
    <col min="9730" max="9730" width="14.25" style="234" customWidth="1"/>
    <col min="9731" max="9732" width="13.5" style="234" customWidth="1"/>
    <col min="9733" max="9733" width="13.875" style="234" customWidth="1"/>
    <col min="9734" max="9742" width="9.625" style="234" customWidth="1"/>
    <col min="9743" max="9743" width="12.625" style="234" customWidth="1"/>
    <col min="9744" max="9979" width="8.625" style="234"/>
    <col min="9980" max="9980" width="34.75" style="234" customWidth="1"/>
    <col min="9981" max="9981" width="10.75" style="234" customWidth="1"/>
    <col min="9982" max="9982" width="11.375" style="234" customWidth="1"/>
    <col min="9983" max="9983" width="12.25" style="234" customWidth="1"/>
    <col min="9984" max="9984" width="13" style="234" customWidth="1"/>
    <col min="9985" max="9985" width="12.625" style="234" customWidth="1"/>
    <col min="9986" max="9986" width="14.25" style="234" customWidth="1"/>
    <col min="9987" max="9988" width="13.5" style="234" customWidth="1"/>
    <col min="9989" max="9989" width="13.875" style="234" customWidth="1"/>
    <col min="9990" max="9998" width="9.625" style="234" customWidth="1"/>
    <col min="9999" max="9999" width="12.625" style="234" customWidth="1"/>
    <col min="10000" max="10235" width="8.625" style="234"/>
    <col min="10236" max="10236" width="34.75" style="234" customWidth="1"/>
    <col min="10237" max="10237" width="10.75" style="234" customWidth="1"/>
    <col min="10238" max="10238" width="11.375" style="234" customWidth="1"/>
    <col min="10239" max="10239" width="12.25" style="234" customWidth="1"/>
    <col min="10240" max="10240" width="13" style="234" customWidth="1"/>
    <col min="10241" max="10241" width="12.625" style="234" customWidth="1"/>
    <col min="10242" max="10242" width="14.25" style="234" customWidth="1"/>
    <col min="10243" max="10244" width="13.5" style="234" customWidth="1"/>
    <col min="10245" max="10245" width="13.875" style="234" customWidth="1"/>
    <col min="10246" max="10254" width="9.625" style="234" customWidth="1"/>
    <col min="10255" max="10255" width="12.625" style="234" customWidth="1"/>
    <col min="10256" max="10491" width="8.625" style="234"/>
    <col min="10492" max="10492" width="34.75" style="234" customWidth="1"/>
    <col min="10493" max="10493" width="10.75" style="234" customWidth="1"/>
    <col min="10494" max="10494" width="11.375" style="234" customWidth="1"/>
    <col min="10495" max="10495" width="12.25" style="234" customWidth="1"/>
    <col min="10496" max="10496" width="13" style="234" customWidth="1"/>
    <col min="10497" max="10497" width="12.625" style="234" customWidth="1"/>
    <col min="10498" max="10498" width="14.25" style="234" customWidth="1"/>
    <col min="10499" max="10500" width="13.5" style="234" customWidth="1"/>
    <col min="10501" max="10501" width="13.875" style="234" customWidth="1"/>
    <col min="10502" max="10510" width="9.625" style="234" customWidth="1"/>
    <col min="10511" max="10511" width="12.625" style="234" customWidth="1"/>
    <col min="10512" max="10747" width="8.625" style="234"/>
    <col min="10748" max="10748" width="34.75" style="234" customWidth="1"/>
    <col min="10749" max="10749" width="10.75" style="234" customWidth="1"/>
    <col min="10750" max="10750" width="11.375" style="234" customWidth="1"/>
    <col min="10751" max="10751" width="12.25" style="234" customWidth="1"/>
    <col min="10752" max="10752" width="13" style="234" customWidth="1"/>
    <col min="10753" max="10753" width="12.625" style="234" customWidth="1"/>
    <col min="10754" max="10754" width="14.25" style="234" customWidth="1"/>
    <col min="10755" max="10756" width="13.5" style="234" customWidth="1"/>
    <col min="10757" max="10757" width="13.875" style="234" customWidth="1"/>
    <col min="10758" max="10766" width="9.625" style="234" customWidth="1"/>
    <col min="10767" max="10767" width="12.625" style="234" customWidth="1"/>
    <col min="10768" max="11003" width="8.625" style="234"/>
    <col min="11004" max="11004" width="34.75" style="234" customWidth="1"/>
    <col min="11005" max="11005" width="10.75" style="234" customWidth="1"/>
    <col min="11006" max="11006" width="11.375" style="234" customWidth="1"/>
    <col min="11007" max="11007" width="12.25" style="234" customWidth="1"/>
    <col min="11008" max="11008" width="13" style="234" customWidth="1"/>
    <col min="11009" max="11009" width="12.625" style="234" customWidth="1"/>
    <col min="11010" max="11010" width="14.25" style="234" customWidth="1"/>
    <col min="11011" max="11012" width="13.5" style="234" customWidth="1"/>
    <col min="11013" max="11013" width="13.875" style="234" customWidth="1"/>
    <col min="11014" max="11022" width="9.625" style="234" customWidth="1"/>
    <col min="11023" max="11023" width="12.625" style="234" customWidth="1"/>
    <col min="11024" max="11259" width="8.625" style="234"/>
    <col min="11260" max="11260" width="34.75" style="234" customWidth="1"/>
    <col min="11261" max="11261" width="10.75" style="234" customWidth="1"/>
    <col min="11262" max="11262" width="11.375" style="234" customWidth="1"/>
    <col min="11263" max="11263" width="12.25" style="234" customWidth="1"/>
    <col min="11264" max="11264" width="13" style="234" customWidth="1"/>
    <col min="11265" max="11265" width="12.625" style="234" customWidth="1"/>
    <col min="11266" max="11266" width="14.25" style="234" customWidth="1"/>
    <col min="11267" max="11268" width="13.5" style="234" customWidth="1"/>
    <col min="11269" max="11269" width="13.875" style="234" customWidth="1"/>
    <col min="11270" max="11278" width="9.625" style="234" customWidth="1"/>
    <col min="11279" max="11279" width="12.625" style="234" customWidth="1"/>
    <col min="11280" max="11515" width="8.625" style="234"/>
    <col min="11516" max="11516" width="34.75" style="234" customWidth="1"/>
    <col min="11517" max="11517" width="10.75" style="234" customWidth="1"/>
    <col min="11518" max="11518" width="11.375" style="234" customWidth="1"/>
    <col min="11519" max="11519" width="12.25" style="234" customWidth="1"/>
    <col min="11520" max="11520" width="13" style="234" customWidth="1"/>
    <col min="11521" max="11521" width="12.625" style="234" customWidth="1"/>
    <col min="11522" max="11522" width="14.25" style="234" customWidth="1"/>
    <col min="11523" max="11524" width="13.5" style="234" customWidth="1"/>
    <col min="11525" max="11525" width="13.875" style="234" customWidth="1"/>
    <col min="11526" max="11534" width="9.625" style="234" customWidth="1"/>
    <col min="11535" max="11535" width="12.625" style="234" customWidth="1"/>
    <col min="11536" max="11771" width="8.625" style="234"/>
    <col min="11772" max="11772" width="34.75" style="234" customWidth="1"/>
    <col min="11773" max="11773" width="10.75" style="234" customWidth="1"/>
    <col min="11774" max="11774" width="11.375" style="234" customWidth="1"/>
    <col min="11775" max="11775" width="12.25" style="234" customWidth="1"/>
    <col min="11776" max="11776" width="13" style="234" customWidth="1"/>
    <col min="11777" max="11777" width="12.625" style="234" customWidth="1"/>
    <col min="11778" max="11778" width="14.25" style="234" customWidth="1"/>
    <col min="11779" max="11780" width="13.5" style="234" customWidth="1"/>
    <col min="11781" max="11781" width="13.875" style="234" customWidth="1"/>
    <col min="11782" max="11790" width="9.625" style="234" customWidth="1"/>
    <col min="11791" max="11791" width="12.625" style="234" customWidth="1"/>
    <col min="11792" max="12027" width="8.625" style="234"/>
    <col min="12028" max="12028" width="34.75" style="234" customWidth="1"/>
    <col min="12029" max="12029" width="10.75" style="234" customWidth="1"/>
    <col min="12030" max="12030" width="11.375" style="234" customWidth="1"/>
    <col min="12031" max="12031" width="12.25" style="234" customWidth="1"/>
    <col min="12032" max="12032" width="13" style="234" customWidth="1"/>
    <col min="12033" max="12033" width="12.625" style="234" customWidth="1"/>
    <col min="12034" max="12034" width="14.25" style="234" customWidth="1"/>
    <col min="12035" max="12036" width="13.5" style="234" customWidth="1"/>
    <col min="12037" max="12037" width="13.875" style="234" customWidth="1"/>
    <col min="12038" max="12046" width="9.625" style="234" customWidth="1"/>
    <col min="12047" max="12047" width="12.625" style="234" customWidth="1"/>
    <col min="12048" max="12283" width="8.625" style="234"/>
    <col min="12284" max="12284" width="34.75" style="234" customWidth="1"/>
    <col min="12285" max="12285" width="10.75" style="234" customWidth="1"/>
    <col min="12286" max="12286" width="11.375" style="234" customWidth="1"/>
    <col min="12287" max="12287" width="12.25" style="234" customWidth="1"/>
    <col min="12288" max="12288" width="13" style="234" customWidth="1"/>
    <col min="12289" max="12289" width="12.625" style="234" customWidth="1"/>
    <col min="12290" max="12290" width="14.25" style="234" customWidth="1"/>
    <col min="12291" max="12292" width="13.5" style="234" customWidth="1"/>
    <col min="12293" max="12293" width="13.875" style="234" customWidth="1"/>
    <col min="12294" max="12302" width="9.625" style="234" customWidth="1"/>
    <col min="12303" max="12303" width="12.625" style="234" customWidth="1"/>
    <col min="12304" max="12539" width="8.625" style="234"/>
    <col min="12540" max="12540" width="34.75" style="234" customWidth="1"/>
    <col min="12541" max="12541" width="10.75" style="234" customWidth="1"/>
    <col min="12542" max="12542" width="11.375" style="234" customWidth="1"/>
    <col min="12543" max="12543" width="12.25" style="234" customWidth="1"/>
    <col min="12544" max="12544" width="13" style="234" customWidth="1"/>
    <col min="12545" max="12545" width="12.625" style="234" customWidth="1"/>
    <col min="12546" max="12546" width="14.25" style="234" customWidth="1"/>
    <col min="12547" max="12548" width="13.5" style="234" customWidth="1"/>
    <col min="12549" max="12549" width="13.875" style="234" customWidth="1"/>
    <col min="12550" max="12558" width="9.625" style="234" customWidth="1"/>
    <col min="12559" max="12559" width="12.625" style="234" customWidth="1"/>
    <col min="12560" max="12795" width="8.625" style="234"/>
    <col min="12796" max="12796" width="34.75" style="234" customWidth="1"/>
    <col min="12797" max="12797" width="10.75" style="234" customWidth="1"/>
    <col min="12798" max="12798" width="11.375" style="234" customWidth="1"/>
    <col min="12799" max="12799" width="12.25" style="234" customWidth="1"/>
    <col min="12800" max="12800" width="13" style="234" customWidth="1"/>
    <col min="12801" max="12801" width="12.625" style="234" customWidth="1"/>
    <col min="12802" max="12802" width="14.25" style="234" customWidth="1"/>
    <col min="12803" max="12804" width="13.5" style="234" customWidth="1"/>
    <col min="12805" max="12805" width="13.875" style="234" customWidth="1"/>
    <col min="12806" max="12814" width="9.625" style="234" customWidth="1"/>
    <col min="12815" max="12815" width="12.625" style="234" customWidth="1"/>
    <col min="12816" max="13051" width="8.625" style="234"/>
    <col min="13052" max="13052" width="34.75" style="234" customWidth="1"/>
    <col min="13053" max="13053" width="10.75" style="234" customWidth="1"/>
    <col min="13054" max="13054" width="11.375" style="234" customWidth="1"/>
    <col min="13055" max="13055" width="12.25" style="234" customWidth="1"/>
    <col min="13056" max="13056" width="13" style="234" customWidth="1"/>
    <col min="13057" max="13057" width="12.625" style="234" customWidth="1"/>
    <col min="13058" max="13058" width="14.25" style="234" customWidth="1"/>
    <col min="13059" max="13060" width="13.5" style="234" customWidth="1"/>
    <col min="13061" max="13061" width="13.875" style="234" customWidth="1"/>
    <col min="13062" max="13070" width="9.625" style="234" customWidth="1"/>
    <col min="13071" max="13071" width="12.625" style="234" customWidth="1"/>
    <col min="13072" max="13307" width="8.625" style="234"/>
    <col min="13308" max="13308" width="34.75" style="234" customWidth="1"/>
    <col min="13309" max="13309" width="10.75" style="234" customWidth="1"/>
    <col min="13310" max="13310" width="11.375" style="234" customWidth="1"/>
    <col min="13311" max="13311" width="12.25" style="234" customWidth="1"/>
    <col min="13312" max="13312" width="13" style="234" customWidth="1"/>
    <col min="13313" max="13313" width="12.625" style="234" customWidth="1"/>
    <col min="13314" max="13314" width="14.25" style="234" customWidth="1"/>
    <col min="13315" max="13316" width="13.5" style="234" customWidth="1"/>
    <col min="13317" max="13317" width="13.875" style="234" customWidth="1"/>
    <col min="13318" max="13326" width="9.625" style="234" customWidth="1"/>
    <col min="13327" max="13327" width="12.625" style="234" customWidth="1"/>
    <col min="13328" max="13563" width="8.625" style="234"/>
    <col min="13564" max="13564" width="34.75" style="234" customWidth="1"/>
    <col min="13565" max="13565" width="10.75" style="234" customWidth="1"/>
    <col min="13566" max="13566" width="11.375" style="234" customWidth="1"/>
    <col min="13567" max="13567" width="12.25" style="234" customWidth="1"/>
    <col min="13568" max="13568" width="13" style="234" customWidth="1"/>
    <col min="13569" max="13569" width="12.625" style="234" customWidth="1"/>
    <col min="13570" max="13570" width="14.25" style="234" customWidth="1"/>
    <col min="13571" max="13572" width="13.5" style="234" customWidth="1"/>
    <col min="13573" max="13573" width="13.875" style="234" customWidth="1"/>
    <col min="13574" max="13582" width="9.625" style="234" customWidth="1"/>
    <col min="13583" max="13583" width="12.625" style="234" customWidth="1"/>
    <col min="13584" max="13819" width="8.625" style="234"/>
    <col min="13820" max="13820" width="34.75" style="234" customWidth="1"/>
    <col min="13821" max="13821" width="10.75" style="234" customWidth="1"/>
    <col min="13822" max="13822" width="11.375" style="234" customWidth="1"/>
    <col min="13823" max="13823" width="12.25" style="234" customWidth="1"/>
    <col min="13824" max="13824" width="13" style="234" customWidth="1"/>
    <col min="13825" max="13825" width="12.625" style="234" customWidth="1"/>
    <col min="13826" max="13826" width="14.25" style="234" customWidth="1"/>
    <col min="13827" max="13828" width="13.5" style="234" customWidth="1"/>
    <col min="13829" max="13829" width="13.875" style="234" customWidth="1"/>
    <col min="13830" max="13838" width="9.625" style="234" customWidth="1"/>
    <col min="13839" max="13839" width="12.625" style="234" customWidth="1"/>
    <col min="13840" max="14075" width="8.625" style="234"/>
    <col min="14076" max="14076" width="34.75" style="234" customWidth="1"/>
    <col min="14077" max="14077" width="10.75" style="234" customWidth="1"/>
    <col min="14078" max="14078" width="11.375" style="234" customWidth="1"/>
    <col min="14079" max="14079" width="12.25" style="234" customWidth="1"/>
    <col min="14080" max="14080" width="13" style="234" customWidth="1"/>
    <col min="14081" max="14081" width="12.625" style="234" customWidth="1"/>
    <col min="14082" max="14082" width="14.25" style="234" customWidth="1"/>
    <col min="14083" max="14084" width="13.5" style="234" customWidth="1"/>
    <col min="14085" max="14085" width="13.875" style="234" customWidth="1"/>
    <col min="14086" max="14094" width="9.625" style="234" customWidth="1"/>
    <col min="14095" max="14095" width="12.625" style="234" customWidth="1"/>
    <col min="14096" max="14331" width="8.625" style="234"/>
    <col min="14332" max="14332" width="34.75" style="234" customWidth="1"/>
    <col min="14333" max="14333" width="10.75" style="234" customWidth="1"/>
    <col min="14334" max="14334" width="11.375" style="234" customWidth="1"/>
    <col min="14335" max="14335" width="12.25" style="234" customWidth="1"/>
    <col min="14336" max="14336" width="13" style="234" customWidth="1"/>
    <col min="14337" max="14337" width="12.625" style="234" customWidth="1"/>
    <col min="14338" max="14338" width="14.25" style="234" customWidth="1"/>
    <col min="14339" max="14340" width="13.5" style="234" customWidth="1"/>
    <col min="14341" max="14341" width="13.875" style="234" customWidth="1"/>
    <col min="14342" max="14350" width="9.625" style="234" customWidth="1"/>
    <col min="14351" max="14351" width="12.625" style="234" customWidth="1"/>
    <col min="14352" max="14587" width="8.625" style="234"/>
    <col min="14588" max="14588" width="34.75" style="234" customWidth="1"/>
    <col min="14589" max="14589" width="10.75" style="234" customWidth="1"/>
    <col min="14590" max="14590" width="11.375" style="234" customWidth="1"/>
    <col min="14591" max="14591" width="12.25" style="234" customWidth="1"/>
    <col min="14592" max="14592" width="13" style="234" customWidth="1"/>
    <col min="14593" max="14593" width="12.625" style="234" customWidth="1"/>
    <col min="14594" max="14594" width="14.25" style="234" customWidth="1"/>
    <col min="14595" max="14596" width="13.5" style="234" customWidth="1"/>
    <col min="14597" max="14597" width="13.875" style="234" customWidth="1"/>
    <col min="14598" max="14606" width="9.625" style="234" customWidth="1"/>
    <col min="14607" max="14607" width="12.625" style="234" customWidth="1"/>
    <col min="14608" max="14843" width="8.625" style="234"/>
    <col min="14844" max="14844" width="34.75" style="234" customWidth="1"/>
    <col min="14845" max="14845" width="10.75" style="234" customWidth="1"/>
    <col min="14846" max="14846" width="11.375" style="234" customWidth="1"/>
    <col min="14847" max="14847" width="12.25" style="234" customWidth="1"/>
    <col min="14848" max="14848" width="13" style="234" customWidth="1"/>
    <col min="14849" max="14849" width="12.625" style="234" customWidth="1"/>
    <col min="14850" max="14850" width="14.25" style="234" customWidth="1"/>
    <col min="14851" max="14852" width="13.5" style="234" customWidth="1"/>
    <col min="14853" max="14853" width="13.875" style="234" customWidth="1"/>
    <col min="14854" max="14862" width="9.625" style="234" customWidth="1"/>
    <col min="14863" max="14863" width="12.625" style="234" customWidth="1"/>
    <col min="14864" max="15099" width="8.625" style="234"/>
    <col min="15100" max="15100" width="34.75" style="234" customWidth="1"/>
    <col min="15101" max="15101" width="10.75" style="234" customWidth="1"/>
    <col min="15102" max="15102" width="11.375" style="234" customWidth="1"/>
    <col min="15103" max="15103" width="12.25" style="234" customWidth="1"/>
    <col min="15104" max="15104" width="13" style="234" customWidth="1"/>
    <col min="15105" max="15105" width="12.625" style="234" customWidth="1"/>
    <col min="15106" max="15106" width="14.25" style="234" customWidth="1"/>
    <col min="15107" max="15108" width="13.5" style="234" customWidth="1"/>
    <col min="15109" max="15109" width="13.875" style="234" customWidth="1"/>
    <col min="15110" max="15118" width="9.625" style="234" customWidth="1"/>
    <col min="15119" max="15119" width="12.625" style="234" customWidth="1"/>
    <col min="15120" max="15355" width="8.625" style="234"/>
    <col min="15356" max="15356" width="34.75" style="234" customWidth="1"/>
    <col min="15357" max="15357" width="10.75" style="234" customWidth="1"/>
    <col min="15358" max="15358" width="11.375" style="234" customWidth="1"/>
    <col min="15359" max="15359" width="12.25" style="234" customWidth="1"/>
    <col min="15360" max="15360" width="13" style="234" customWidth="1"/>
    <col min="15361" max="15361" width="12.625" style="234" customWidth="1"/>
    <col min="15362" max="15362" width="14.25" style="234" customWidth="1"/>
    <col min="15363" max="15364" width="13.5" style="234" customWidth="1"/>
    <col min="15365" max="15365" width="13.875" style="234" customWidth="1"/>
    <col min="15366" max="15374" width="9.625" style="234" customWidth="1"/>
    <col min="15375" max="15375" width="12.625" style="234" customWidth="1"/>
    <col min="15376" max="15611" width="8.625" style="234"/>
    <col min="15612" max="15612" width="34.75" style="234" customWidth="1"/>
    <col min="15613" max="15613" width="10.75" style="234" customWidth="1"/>
    <col min="15614" max="15614" width="11.375" style="234" customWidth="1"/>
    <col min="15615" max="15615" width="12.25" style="234" customWidth="1"/>
    <col min="15616" max="15616" width="13" style="234" customWidth="1"/>
    <col min="15617" max="15617" width="12.625" style="234" customWidth="1"/>
    <col min="15618" max="15618" width="14.25" style="234" customWidth="1"/>
    <col min="15619" max="15620" width="13.5" style="234" customWidth="1"/>
    <col min="15621" max="15621" width="13.875" style="234" customWidth="1"/>
    <col min="15622" max="15630" width="9.625" style="234" customWidth="1"/>
    <col min="15631" max="15631" width="12.625" style="234" customWidth="1"/>
    <col min="15632" max="15867" width="8.625" style="234"/>
    <col min="15868" max="15868" width="34.75" style="234" customWidth="1"/>
    <col min="15869" max="15869" width="10.75" style="234" customWidth="1"/>
    <col min="15870" max="15870" width="11.375" style="234" customWidth="1"/>
    <col min="15871" max="15871" width="12.25" style="234" customWidth="1"/>
    <col min="15872" max="15872" width="13" style="234" customWidth="1"/>
    <col min="15873" max="15873" width="12.625" style="234" customWidth="1"/>
    <col min="15874" max="15874" width="14.25" style="234" customWidth="1"/>
    <col min="15875" max="15876" width="13.5" style="234" customWidth="1"/>
    <col min="15877" max="15877" width="13.875" style="234" customWidth="1"/>
    <col min="15878" max="15886" width="9.625" style="234" customWidth="1"/>
    <col min="15887" max="15887" width="12.625" style="234" customWidth="1"/>
    <col min="15888" max="16123" width="8.625" style="234"/>
    <col min="16124" max="16124" width="34.75" style="234" customWidth="1"/>
    <col min="16125" max="16125" width="10.75" style="234" customWidth="1"/>
    <col min="16126" max="16126" width="11.375" style="234" customWidth="1"/>
    <col min="16127" max="16127" width="12.25" style="234" customWidth="1"/>
    <col min="16128" max="16128" width="13" style="234" customWidth="1"/>
    <col min="16129" max="16129" width="12.625" style="234" customWidth="1"/>
    <col min="16130" max="16130" width="14.25" style="234" customWidth="1"/>
    <col min="16131" max="16132" width="13.5" style="234" customWidth="1"/>
    <col min="16133" max="16133" width="13.875" style="234" customWidth="1"/>
    <col min="16134" max="16142" width="9.625" style="234" customWidth="1"/>
    <col min="16143" max="16143" width="12.625" style="234" customWidth="1"/>
    <col min="16144" max="16384" width="8.625" style="234"/>
  </cols>
  <sheetData>
    <row r="1" spans="1:17" s="227" customFormat="1" ht="13.5" customHeight="1" x14ac:dyDescent="0.2">
      <c r="A1" s="222" t="s">
        <v>114</v>
      </c>
      <c r="B1" s="223"/>
      <c r="C1" s="224"/>
      <c r="D1" s="222"/>
      <c r="E1" s="225"/>
      <c r="F1" s="226"/>
      <c r="G1" s="226"/>
      <c r="H1" s="226"/>
      <c r="I1" s="226"/>
      <c r="J1" s="226"/>
      <c r="K1" s="226"/>
      <c r="N1" s="228"/>
    </row>
    <row r="2" spans="1:17" ht="13.5" customHeight="1" x14ac:dyDescent="0.2">
      <c r="A2" s="229"/>
      <c r="B2" s="230"/>
      <c r="C2" s="231"/>
      <c r="D2" s="229"/>
      <c r="E2" s="232"/>
      <c r="F2" s="233"/>
      <c r="G2" s="233"/>
      <c r="H2" s="233"/>
      <c r="I2" s="233"/>
      <c r="J2" s="233"/>
      <c r="K2" s="233"/>
      <c r="N2" s="235"/>
    </row>
    <row r="3" spans="1:17" x14ac:dyDescent="0.2">
      <c r="A3" s="236" t="s">
        <v>115</v>
      </c>
      <c r="B3" s="238" t="s">
        <v>32</v>
      </c>
      <c r="C3" s="231" t="s">
        <v>34</v>
      </c>
      <c r="D3" s="238" t="s">
        <v>35</v>
      </c>
      <c r="E3" s="231" t="s">
        <v>36</v>
      </c>
      <c r="F3" s="231" t="s">
        <v>37</v>
      </c>
      <c r="G3" s="231" t="s">
        <v>40</v>
      </c>
      <c r="H3" s="231" t="s">
        <v>41</v>
      </c>
      <c r="I3" s="231" t="s">
        <v>356</v>
      </c>
      <c r="J3" s="231" t="s">
        <v>356</v>
      </c>
      <c r="K3" s="231" t="s">
        <v>396</v>
      </c>
      <c r="N3" s="239"/>
    </row>
    <row r="4" spans="1:17" s="409" customFormat="1" x14ac:dyDescent="0.2">
      <c r="A4" s="557" t="s">
        <v>116</v>
      </c>
      <c r="B4" s="240" t="s">
        <v>117</v>
      </c>
      <c r="C4" s="240" t="s">
        <v>117</v>
      </c>
      <c r="D4" s="240" t="s">
        <v>117</v>
      </c>
      <c r="E4" s="240" t="s">
        <v>117</v>
      </c>
      <c r="F4" s="240" t="s">
        <v>117</v>
      </c>
      <c r="G4" s="240" t="s">
        <v>117</v>
      </c>
      <c r="H4" s="240" t="s">
        <v>117</v>
      </c>
      <c r="I4" s="240" t="s">
        <v>117</v>
      </c>
      <c r="J4" s="240" t="s">
        <v>409</v>
      </c>
      <c r="K4" s="240" t="s">
        <v>409</v>
      </c>
      <c r="N4" s="453"/>
    </row>
    <row r="5" spans="1:17" s="559" customFormat="1" x14ac:dyDescent="0.2">
      <c r="A5" s="558" t="s">
        <v>118</v>
      </c>
      <c r="B5" s="242" t="s">
        <v>119</v>
      </c>
      <c r="C5" s="242" t="s">
        <v>119</v>
      </c>
      <c r="D5" s="242" t="s">
        <v>119</v>
      </c>
      <c r="E5" s="242" t="s">
        <v>119</v>
      </c>
      <c r="F5" s="242" t="s">
        <v>119</v>
      </c>
      <c r="G5" s="242" t="s">
        <v>119</v>
      </c>
      <c r="H5" s="242" t="s">
        <v>119</v>
      </c>
      <c r="I5" s="242" t="s">
        <v>119</v>
      </c>
      <c r="J5" s="242" t="s">
        <v>69</v>
      </c>
      <c r="K5" s="242" t="s">
        <v>69</v>
      </c>
      <c r="N5" s="560"/>
      <c r="P5" s="560"/>
      <c r="Q5" s="560"/>
    </row>
    <row r="6" spans="1:17" ht="7.5" customHeight="1" x14ac:dyDescent="0.2">
      <c r="A6" s="243"/>
      <c r="B6" s="235"/>
      <c r="C6" s="245"/>
      <c r="D6" s="239"/>
      <c r="E6" s="245"/>
      <c r="F6" s="245"/>
      <c r="G6" s="245"/>
      <c r="H6" s="245"/>
      <c r="I6" s="245"/>
      <c r="J6" s="245"/>
      <c r="K6" s="245"/>
      <c r="N6" s="239"/>
      <c r="P6" s="239"/>
      <c r="Q6" s="239"/>
    </row>
    <row r="7" spans="1:17" ht="12.75" customHeight="1" x14ac:dyDescent="0.2">
      <c r="A7" s="246" t="s">
        <v>2</v>
      </c>
      <c r="C7" s="460"/>
      <c r="D7" s="460"/>
      <c r="E7" s="247"/>
      <c r="F7" s="460" t="s">
        <v>120</v>
      </c>
      <c r="G7" s="245"/>
      <c r="H7" s="245"/>
      <c r="I7" s="245"/>
      <c r="J7" s="245"/>
      <c r="K7" s="245"/>
      <c r="N7" s="235"/>
    </row>
    <row r="8" spans="1:17" ht="6.75" customHeight="1" x14ac:dyDescent="0.2">
      <c r="A8" s="248"/>
      <c r="D8" s="250"/>
      <c r="F8" s="250"/>
      <c r="G8" s="250"/>
      <c r="H8" s="250"/>
      <c r="I8" s="250"/>
      <c r="J8" s="250"/>
      <c r="K8" s="250"/>
      <c r="N8" s="235"/>
      <c r="P8" s="251"/>
      <c r="Q8" s="251"/>
    </row>
    <row r="9" spans="1:17" x14ac:dyDescent="0.2">
      <c r="A9" s="252" t="s">
        <v>121</v>
      </c>
      <c r="B9" s="253">
        <v>541.50199999999995</v>
      </c>
      <c r="C9" s="250">
        <v>624.83000000000004</v>
      </c>
      <c r="D9" s="245">
        <v>647.06100000000004</v>
      </c>
      <c r="E9" s="245">
        <v>703.14200000000005</v>
      </c>
      <c r="F9" s="245">
        <v>676.78</v>
      </c>
      <c r="G9" s="245">
        <v>692.726</v>
      </c>
      <c r="H9" s="245">
        <v>794.76199999999994</v>
      </c>
      <c r="I9" s="245">
        <v>831.25800000000004</v>
      </c>
      <c r="J9" s="245">
        <v>125.593</v>
      </c>
      <c r="K9" s="245">
        <v>153.47900000000001</v>
      </c>
      <c r="N9" s="235"/>
      <c r="P9" s="251"/>
      <c r="Q9" s="251"/>
    </row>
    <row r="10" spans="1:17" x14ac:dyDescent="0.2">
      <c r="A10" s="246" t="s">
        <v>122</v>
      </c>
      <c r="B10" s="253">
        <v>3.5840000000000001</v>
      </c>
      <c r="C10" s="250">
        <v>2.702</v>
      </c>
      <c r="D10" s="245">
        <v>3.2229999999999999</v>
      </c>
      <c r="E10" s="245">
        <v>4.758</v>
      </c>
      <c r="F10" s="245">
        <v>3.92</v>
      </c>
      <c r="G10" s="245">
        <v>4.0469999999999997</v>
      </c>
      <c r="H10" s="245">
        <v>34.127000000000002</v>
      </c>
      <c r="I10" s="245">
        <v>66.242000000000004</v>
      </c>
      <c r="J10" s="245">
        <v>21.596</v>
      </c>
      <c r="K10" s="245">
        <v>21.382999999999999</v>
      </c>
      <c r="N10" s="235"/>
      <c r="P10" s="251"/>
      <c r="Q10" s="251"/>
    </row>
    <row r="11" spans="1:17" x14ac:dyDescent="0.2">
      <c r="A11" s="246" t="s">
        <v>123</v>
      </c>
      <c r="B11" s="253">
        <v>110.541</v>
      </c>
      <c r="C11" s="245">
        <v>129.27500000000001</v>
      </c>
      <c r="D11" s="245">
        <v>138.78899999999999</v>
      </c>
      <c r="E11" s="245">
        <v>128.69499999999999</v>
      </c>
      <c r="F11" s="245">
        <v>166.58099999999999</v>
      </c>
      <c r="G11" s="245">
        <v>150.04900000000001</v>
      </c>
      <c r="H11" s="245">
        <v>183.25399999999999</v>
      </c>
      <c r="I11" s="245">
        <v>187.96799999999999</v>
      </c>
      <c r="J11" s="245">
        <v>30.698</v>
      </c>
      <c r="K11" s="245">
        <v>35.677999999999997</v>
      </c>
      <c r="N11" s="235"/>
      <c r="P11" s="251"/>
      <c r="Q11" s="251"/>
    </row>
    <row r="12" spans="1:17" x14ac:dyDescent="0.2">
      <c r="A12" s="246" t="s">
        <v>124</v>
      </c>
      <c r="B12" s="253">
        <v>15.224</v>
      </c>
      <c r="C12" s="245">
        <v>17.672999999999998</v>
      </c>
      <c r="D12" s="245">
        <v>26.646000000000001</v>
      </c>
      <c r="E12" s="245">
        <v>25.155999999999999</v>
      </c>
      <c r="F12" s="245">
        <v>27.600999999999999</v>
      </c>
      <c r="G12" s="245">
        <v>20.959</v>
      </c>
      <c r="H12" s="245">
        <v>21.922000000000001</v>
      </c>
      <c r="I12" s="245">
        <v>23.193999999999999</v>
      </c>
      <c r="J12" s="245">
        <v>2.5960000000000001</v>
      </c>
      <c r="K12" s="245">
        <v>4.3179999999999996</v>
      </c>
      <c r="N12" s="235"/>
      <c r="P12" s="251"/>
      <c r="Q12" s="251"/>
    </row>
    <row r="13" spans="1:17" x14ac:dyDescent="0.2">
      <c r="A13" s="246" t="s">
        <v>125</v>
      </c>
      <c r="B13" s="253">
        <v>387.642</v>
      </c>
      <c r="C13" s="245">
        <v>393.83699999999999</v>
      </c>
      <c r="D13" s="245">
        <v>428.589</v>
      </c>
      <c r="E13" s="245">
        <v>472.214</v>
      </c>
      <c r="F13" s="245">
        <v>437.34199999999998</v>
      </c>
      <c r="G13" s="245">
        <v>482.3</v>
      </c>
      <c r="H13" s="245">
        <v>529.29999999999995</v>
      </c>
      <c r="I13" s="245">
        <v>531.11599999999999</v>
      </c>
      <c r="J13" s="245">
        <v>67.052999999999997</v>
      </c>
      <c r="K13" s="245">
        <v>87.622</v>
      </c>
      <c r="N13" s="235"/>
      <c r="P13" s="251"/>
      <c r="Q13" s="251"/>
    </row>
    <row r="14" spans="1:17" x14ac:dyDescent="0.2">
      <c r="A14" s="246" t="s">
        <v>126</v>
      </c>
      <c r="B14" s="253">
        <v>21.664000000000001</v>
      </c>
      <c r="C14" s="245">
        <v>77.793000000000006</v>
      </c>
      <c r="D14" s="245">
        <v>45.351999999999997</v>
      </c>
      <c r="E14" s="245">
        <v>67.453999999999994</v>
      </c>
      <c r="F14" s="245">
        <v>35.616999999999997</v>
      </c>
      <c r="G14" s="245">
        <v>29</v>
      </c>
      <c r="H14" s="245">
        <v>19.600000000000001</v>
      </c>
      <c r="I14" s="245">
        <v>15.554</v>
      </c>
      <c r="J14" s="245">
        <v>2.5680000000000001</v>
      </c>
      <c r="K14" s="245">
        <v>3.1459999999999999</v>
      </c>
      <c r="N14" s="235"/>
      <c r="P14" s="251"/>
      <c r="Q14" s="251"/>
    </row>
    <row r="15" spans="1:17" x14ac:dyDescent="0.2">
      <c r="A15" s="246" t="s">
        <v>127</v>
      </c>
      <c r="B15" s="254">
        <f>B9-SUM(B10:B14)</f>
        <v>2.84699999999998</v>
      </c>
      <c r="C15" s="245">
        <f t="shared" ref="C15:G15" si="0">C9-C10-C11-C12-C13-C14</f>
        <v>3.5500000000000682</v>
      </c>
      <c r="D15" s="245">
        <f t="shared" si="0"/>
        <v>4.4620000000000815</v>
      </c>
      <c r="E15" s="245">
        <f t="shared" si="0"/>
        <v>4.865000000000137</v>
      </c>
      <c r="F15" s="245">
        <f t="shared" si="0"/>
        <v>5.7190000000000154</v>
      </c>
      <c r="G15" s="245">
        <f t="shared" si="0"/>
        <v>6.3710000000000377</v>
      </c>
      <c r="H15" s="245">
        <f t="shared" ref="H15:I15" si="1">H9-H10-H11-H12-H13-H14</f>
        <v>6.5589999999999904</v>
      </c>
      <c r="I15" s="245">
        <f t="shared" si="1"/>
        <v>7.1840000000001698</v>
      </c>
      <c r="J15" s="245">
        <f t="shared" ref="J15:K15" si="2">J9-J10-J11-J12-J13-J14</f>
        <v>1.0820000000000056</v>
      </c>
      <c r="K15" s="245">
        <f t="shared" si="2"/>
        <v>1.3320000000000087</v>
      </c>
      <c r="N15" s="235"/>
    </row>
    <row r="16" spans="1:17" ht="6.75" customHeight="1" x14ac:dyDescent="0.2">
      <c r="A16" s="248"/>
      <c r="B16" s="253"/>
      <c r="D16" s="250"/>
      <c r="F16" s="250"/>
      <c r="G16" s="250"/>
      <c r="H16" s="250"/>
      <c r="I16" s="250"/>
      <c r="J16" s="250"/>
      <c r="K16" s="250"/>
      <c r="N16" s="235"/>
      <c r="P16" s="251"/>
      <c r="Q16" s="251"/>
    </row>
    <row r="17" spans="1:17" x14ac:dyDescent="0.2">
      <c r="A17" s="252" t="s">
        <v>128</v>
      </c>
      <c r="B17" s="255">
        <v>14.256</v>
      </c>
      <c r="C17" s="256">
        <v>12.034000000000001</v>
      </c>
      <c r="D17" s="245">
        <v>12.029</v>
      </c>
      <c r="E17" s="245">
        <v>14.494</v>
      </c>
      <c r="F17" s="245">
        <v>16.3</v>
      </c>
      <c r="G17" s="245">
        <v>17.73</v>
      </c>
      <c r="H17" s="245">
        <v>17.091999999999999</v>
      </c>
      <c r="I17" s="245">
        <v>16.556999999999999</v>
      </c>
      <c r="J17" s="245">
        <v>1.829</v>
      </c>
      <c r="K17" s="245">
        <v>2.524</v>
      </c>
      <c r="N17" s="235"/>
      <c r="P17" s="251"/>
      <c r="Q17" s="251"/>
    </row>
    <row r="18" spans="1:17" x14ac:dyDescent="0.2">
      <c r="A18" s="246" t="s">
        <v>129</v>
      </c>
      <c r="B18" s="255">
        <v>5.2149999999999999</v>
      </c>
      <c r="C18" s="256">
        <v>7.5149999999999997</v>
      </c>
      <c r="D18" s="245">
        <v>8.2460000000000004</v>
      </c>
      <c r="E18" s="245">
        <v>8.9870000000000001</v>
      </c>
      <c r="F18" s="245">
        <v>9.5289999999999999</v>
      </c>
      <c r="G18" s="245">
        <v>11.7</v>
      </c>
      <c r="H18" s="245">
        <v>11.7</v>
      </c>
      <c r="I18" s="245">
        <v>9.6359999999999992</v>
      </c>
      <c r="J18" s="245">
        <v>1.343</v>
      </c>
      <c r="K18" s="245">
        <v>1.5509999999999999</v>
      </c>
      <c r="N18" s="235"/>
      <c r="P18" s="251"/>
      <c r="Q18" s="251"/>
    </row>
    <row r="19" spans="1:17" x14ac:dyDescent="0.2">
      <c r="A19" s="246" t="s">
        <v>130</v>
      </c>
      <c r="B19" s="255">
        <v>4.6689999999999996</v>
      </c>
      <c r="C19" s="256">
        <v>2.2679999999999998</v>
      </c>
      <c r="D19" s="245">
        <v>1.232</v>
      </c>
      <c r="E19" s="245">
        <v>1.7769999999999999</v>
      </c>
      <c r="F19" s="245">
        <v>2.0699999999999998</v>
      </c>
      <c r="G19" s="245">
        <v>1.7</v>
      </c>
      <c r="H19" s="245">
        <v>4.0999999999999996</v>
      </c>
      <c r="I19" s="245">
        <v>5.3010000000000002</v>
      </c>
      <c r="J19" s="245">
        <v>0.36199999999999999</v>
      </c>
      <c r="K19" s="245">
        <v>0.74299999999999999</v>
      </c>
      <c r="N19" s="235"/>
    </row>
    <row r="20" spans="1:17" x14ac:dyDescent="0.2">
      <c r="A20" s="246" t="s">
        <v>131</v>
      </c>
      <c r="B20" s="255">
        <v>2.4E-2</v>
      </c>
      <c r="C20" s="256">
        <v>0.04</v>
      </c>
      <c r="D20" s="245">
        <v>3.1E-2</v>
      </c>
      <c r="E20" s="245">
        <v>0.02</v>
      </c>
      <c r="F20" s="245">
        <v>1.9E-2</v>
      </c>
      <c r="G20" s="245">
        <v>5.8000000000000003E-2</v>
      </c>
      <c r="H20" s="245">
        <v>1.4999999999999999E-2</v>
      </c>
      <c r="I20" s="245">
        <v>0.161</v>
      </c>
      <c r="J20" s="245">
        <v>1.2E-2</v>
      </c>
      <c r="K20" s="245">
        <v>7.0000000000000001E-3</v>
      </c>
      <c r="N20" s="235"/>
    </row>
    <row r="21" spans="1:17" x14ac:dyDescent="0.2">
      <c r="A21" s="246" t="s">
        <v>132</v>
      </c>
      <c r="B21" s="255">
        <v>3.9E-2</v>
      </c>
      <c r="C21" s="256">
        <v>0.13</v>
      </c>
      <c r="D21" s="245">
        <v>0.497</v>
      </c>
      <c r="E21" s="245">
        <v>2.27</v>
      </c>
      <c r="F21" s="245">
        <v>3.1970000000000001</v>
      </c>
      <c r="G21" s="245">
        <v>2.8</v>
      </c>
      <c r="H21" s="245">
        <v>0.39</v>
      </c>
      <c r="I21" s="245">
        <v>4.2999999999999997E-2</v>
      </c>
      <c r="J21" s="245">
        <v>0</v>
      </c>
      <c r="K21" s="245">
        <v>0.01</v>
      </c>
      <c r="N21" s="235"/>
    </row>
    <row r="22" spans="1:17" s="520" customFormat="1" x14ac:dyDescent="0.2">
      <c r="A22" s="519" t="s">
        <v>133</v>
      </c>
      <c r="B22" s="256">
        <f t="shared" ref="B22:H22" si="3">B17-B18-B19-B20-B21</f>
        <v>4.3090000000000011</v>
      </c>
      <c r="C22" s="256">
        <f t="shared" si="3"/>
        <v>2.0810000000000013</v>
      </c>
      <c r="D22" s="245">
        <f t="shared" si="3"/>
        <v>2.0229999999999992</v>
      </c>
      <c r="E22" s="245">
        <f t="shared" si="3"/>
        <v>1.4399999999999995</v>
      </c>
      <c r="F22" s="245">
        <f t="shared" si="3"/>
        <v>1.4850000000000003</v>
      </c>
      <c r="G22" s="245">
        <f t="shared" si="3"/>
        <v>1.4720000000000013</v>
      </c>
      <c r="H22" s="245">
        <f t="shared" si="3"/>
        <v>0.8869999999999999</v>
      </c>
      <c r="I22" s="245">
        <f>I17-I18-I19-I20-I21</f>
        <v>1.4159999999999993</v>
      </c>
      <c r="J22" s="245">
        <f t="shared" ref="J22" si="4">J17-J18-J19-J20-J21</f>
        <v>0.112</v>
      </c>
      <c r="K22" s="245">
        <f>K17-K18-K19-K20-K21</f>
        <v>0.21300000000000008</v>
      </c>
      <c r="N22" s="521"/>
    </row>
    <row r="23" spans="1:17" ht="6.75" customHeight="1" x14ac:dyDescent="0.2">
      <c r="A23" s="248"/>
      <c r="B23" s="253"/>
      <c r="D23" s="250"/>
      <c r="F23" s="250"/>
      <c r="G23" s="250"/>
      <c r="H23" s="250"/>
      <c r="I23" s="250"/>
      <c r="J23" s="250"/>
      <c r="K23" s="250"/>
      <c r="N23" s="235"/>
      <c r="P23" s="251"/>
      <c r="Q23" s="251"/>
    </row>
    <row r="24" spans="1:17" x14ac:dyDescent="0.2">
      <c r="A24" s="252" t="s">
        <v>134</v>
      </c>
      <c r="B24" s="253">
        <v>64.525999999999996</v>
      </c>
      <c r="C24" s="245">
        <v>35.871000000000002</v>
      </c>
      <c r="D24" s="245">
        <v>41.048000000000002</v>
      </c>
      <c r="E24" s="245">
        <v>47.125999999999998</v>
      </c>
      <c r="F24" s="245">
        <v>76.647000000000006</v>
      </c>
      <c r="G24" s="245">
        <v>36.295000000000002</v>
      </c>
      <c r="H24" s="245">
        <v>63.537999999999997</v>
      </c>
      <c r="I24" s="245">
        <v>73.951999999999998</v>
      </c>
      <c r="J24" s="245">
        <v>6.9279999999999999</v>
      </c>
      <c r="K24" s="245">
        <v>8.5589999999999993</v>
      </c>
      <c r="N24" s="235"/>
    </row>
    <row r="25" spans="1:17" x14ac:dyDescent="0.2">
      <c r="A25" s="246" t="s">
        <v>135</v>
      </c>
      <c r="B25" s="253">
        <v>3.3660000000000001</v>
      </c>
      <c r="C25" s="245">
        <v>5.4530000000000003</v>
      </c>
      <c r="D25" s="245">
        <v>3.98</v>
      </c>
      <c r="E25" s="245">
        <v>5.4189999999999996</v>
      </c>
      <c r="F25" s="245">
        <v>5.931</v>
      </c>
      <c r="G25" s="245">
        <v>4.9000000000000004</v>
      </c>
      <c r="H25" s="245">
        <v>5.21</v>
      </c>
      <c r="I25" s="245">
        <v>6.8150000000000004</v>
      </c>
      <c r="J25" s="245">
        <v>1.1240000000000001</v>
      </c>
      <c r="K25" s="245">
        <v>0.99399999999999999</v>
      </c>
      <c r="N25" s="235"/>
      <c r="P25" s="251"/>
      <c r="Q25" s="251"/>
    </row>
    <row r="26" spans="1:17" x14ac:dyDescent="0.2">
      <c r="A26" s="246" t="s">
        <v>136</v>
      </c>
      <c r="B26" s="253">
        <v>30.498999999999999</v>
      </c>
      <c r="C26" s="245">
        <v>4.9790000000000001</v>
      </c>
      <c r="D26" s="245">
        <v>14.420999999999999</v>
      </c>
      <c r="E26" s="245">
        <v>16.513999999999999</v>
      </c>
      <c r="F26" s="245">
        <v>51.768999999999998</v>
      </c>
      <c r="G26" s="245">
        <v>15.242000000000001</v>
      </c>
      <c r="H26" s="245">
        <v>39</v>
      </c>
      <c r="I26" s="245">
        <v>42.75</v>
      </c>
      <c r="J26" s="245">
        <v>2.1160000000000001</v>
      </c>
      <c r="K26" s="245">
        <v>3.5529999999999999</v>
      </c>
      <c r="N26" s="235"/>
      <c r="P26" s="251"/>
      <c r="Q26" s="251"/>
    </row>
    <row r="27" spans="1:17" x14ac:dyDescent="0.2">
      <c r="A27" s="246" t="s">
        <v>137</v>
      </c>
      <c r="B27" s="253">
        <v>16.323</v>
      </c>
      <c r="C27" s="245">
        <v>12.051</v>
      </c>
      <c r="D27" s="245">
        <v>13.843</v>
      </c>
      <c r="E27" s="245">
        <v>11.486000000000001</v>
      </c>
      <c r="F27" s="245">
        <v>10.5</v>
      </c>
      <c r="G27" s="245">
        <v>11.8</v>
      </c>
      <c r="H27" s="245">
        <v>16.2</v>
      </c>
      <c r="I27" s="245">
        <v>17.12</v>
      </c>
      <c r="J27" s="245">
        <v>2.8319999999999999</v>
      </c>
      <c r="K27" s="245">
        <v>2.2839999999999998</v>
      </c>
      <c r="N27" s="235"/>
      <c r="P27" s="251"/>
      <c r="Q27" s="251"/>
    </row>
    <row r="28" spans="1:17" x14ac:dyDescent="0.2">
      <c r="A28" s="246" t="s">
        <v>138</v>
      </c>
      <c r="B28" s="253">
        <v>1.085</v>
      </c>
      <c r="C28" s="245">
        <v>0.996</v>
      </c>
      <c r="D28" s="245">
        <v>1.2030000000000001</v>
      </c>
      <c r="E28" s="245">
        <v>1.163</v>
      </c>
      <c r="F28" s="245">
        <v>1.964</v>
      </c>
      <c r="G28" s="245">
        <v>2</v>
      </c>
      <c r="H28" s="245">
        <v>1.8</v>
      </c>
      <c r="I28" s="245">
        <v>1.0529999999999999</v>
      </c>
      <c r="J28" s="245">
        <v>0.24199999999999999</v>
      </c>
      <c r="K28" s="245">
        <v>0.28199999999999997</v>
      </c>
      <c r="N28" s="235"/>
      <c r="P28" s="251"/>
      <c r="Q28" s="251"/>
    </row>
    <row r="29" spans="1:17" x14ac:dyDescent="0.2">
      <c r="A29" s="246" t="s">
        <v>139</v>
      </c>
      <c r="B29" s="253">
        <v>13.211</v>
      </c>
      <c r="C29" s="245">
        <v>12.321999999999999</v>
      </c>
      <c r="D29" s="245">
        <v>5.2919999999999998</v>
      </c>
      <c r="E29" s="245">
        <v>6.2149999999999999</v>
      </c>
      <c r="F29" s="245">
        <v>3.2360000000000002</v>
      </c>
      <c r="G29" s="245">
        <v>0.89200000000000002</v>
      </c>
      <c r="H29" s="245">
        <v>0.95199999999999996</v>
      </c>
      <c r="I29" s="245">
        <v>4.4770000000000003</v>
      </c>
      <c r="J29" s="245">
        <v>0.57099999999999995</v>
      </c>
      <c r="K29" s="245">
        <v>1.1719999999999999</v>
      </c>
      <c r="N29" s="235"/>
      <c r="P29" s="251"/>
      <c r="Q29" s="251"/>
    </row>
    <row r="30" spans="1:17" x14ac:dyDescent="0.2">
      <c r="A30" s="248" t="s">
        <v>133</v>
      </c>
      <c r="B30" s="254">
        <f>B24-SUM(B25:B29)</f>
        <v>4.1999999999987381E-2</v>
      </c>
      <c r="C30" s="245">
        <f t="shared" ref="C30:G30" si="5">C24-C25-C26-C27-C28-C29</f>
        <v>7.0000000000003837E-2</v>
      </c>
      <c r="D30" s="245">
        <f t="shared" si="5"/>
        <v>2.3090000000000055</v>
      </c>
      <c r="E30" s="245">
        <f t="shared" si="5"/>
        <v>6.3290000000000006</v>
      </c>
      <c r="F30" s="245">
        <f t="shared" si="5"/>
        <v>3.2470000000000092</v>
      </c>
      <c r="G30" s="245">
        <f t="shared" si="5"/>
        <v>1.4610000000000016</v>
      </c>
      <c r="H30" s="245">
        <f t="shared" ref="H30:I30" si="6">H24-H25-H26-H27-H28-H29</f>
        <v>0.37599999999999656</v>
      </c>
      <c r="I30" s="245">
        <f t="shared" si="6"/>
        <v>1.7369999999999992</v>
      </c>
      <c r="J30" s="245">
        <f t="shared" ref="J30:K30" si="7">J24-J25-J26-J27-J28-J29</f>
        <v>4.3000000000000371E-2</v>
      </c>
      <c r="K30" s="245">
        <f t="shared" si="7"/>
        <v>0.2739999999999998</v>
      </c>
      <c r="N30" s="235"/>
      <c r="P30" s="251"/>
      <c r="Q30" s="251"/>
    </row>
    <row r="31" spans="1:17" ht="8.25" customHeight="1" x14ac:dyDescent="0.2">
      <c r="A31" s="246"/>
      <c r="B31" s="253"/>
      <c r="C31" s="245"/>
      <c r="D31" s="245"/>
      <c r="E31" s="245"/>
      <c r="F31" s="245"/>
      <c r="G31" s="245"/>
      <c r="H31" s="245"/>
      <c r="I31" s="245"/>
      <c r="J31" s="245"/>
      <c r="K31" s="245"/>
      <c r="N31" s="235"/>
      <c r="P31" s="251"/>
      <c r="Q31" s="251"/>
    </row>
    <row r="32" spans="1:17" x14ac:dyDescent="0.2">
      <c r="A32" s="252" t="s">
        <v>140</v>
      </c>
      <c r="B32" s="253">
        <f t="shared" ref="B32:G32" si="8">B38-B9-B17-B24</f>
        <v>0.95700000000003627</v>
      </c>
      <c r="C32" s="245">
        <f t="shared" si="8"/>
        <v>1.9089999999999634</v>
      </c>
      <c r="D32" s="245">
        <f t="shared" si="8"/>
        <v>40.310999999999922</v>
      </c>
      <c r="E32" s="245">
        <f t="shared" si="8"/>
        <v>24.679999999999957</v>
      </c>
      <c r="F32" s="245">
        <f t="shared" si="8"/>
        <v>2.9890000000000327</v>
      </c>
      <c r="G32" s="245">
        <f t="shared" si="8"/>
        <v>3.7670000000000243</v>
      </c>
      <c r="H32" s="245">
        <f t="shared" ref="H32:I32" si="9">H38-H9-H17-H24</f>
        <v>4.303000000000111</v>
      </c>
      <c r="I32" s="245">
        <f t="shared" si="9"/>
        <v>3.8919999999999533</v>
      </c>
      <c r="J32" s="245">
        <f t="shared" ref="J32:K32" si="10">J38-J9-J17-J24</f>
        <v>1.8029999999999875</v>
      </c>
      <c r="K32" s="245">
        <f t="shared" si="10"/>
        <v>0.23699999999999299</v>
      </c>
      <c r="N32" s="235"/>
      <c r="P32" s="251"/>
      <c r="Q32" s="251"/>
    </row>
    <row r="33" spans="1:20" x14ac:dyDescent="0.2">
      <c r="A33" s="246" t="s">
        <v>141</v>
      </c>
      <c r="B33" s="253">
        <v>1E-3</v>
      </c>
      <c r="C33" s="245">
        <v>0.63900000000000001</v>
      </c>
      <c r="D33" s="245">
        <v>0</v>
      </c>
      <c r="E33" s="245">
        <v>8.2000000000000003E-2</v>
      </c>
      <c r="F33" s="245">
        <v>0.38300000000000001</v>
      </c>
      <c r="G33" s="245">
        <v>1E-3</v>
      </c>
      <c r="H33" s="245">
        <v>0</v>
      </c>
      <c r="I33" s="245">
        <v>2.8000000000000001E-2</v>
      </c>
      <c r="J33" s="245">
        <v>0</v>
      </c>
      <c r="K33" s="245">
        <v>1E-3</v>
      </c>
      <c r="N33" s="235"/>
      <c r="P33" s="251"/>
      <c r="Q33" s="251"/>
    </row>
    <row r="34" spans="1:20" x14ac:dyDescent="0.2">
      <c r="A34" s="246" t="s">
        <v>142</v>
      </c>
      <c r="B34" s="253">
        <v>0.52200000000000002</v>
      </c>
      <c r="C34" s="245">
        <v>0.432</v>
      </c>
      <c r="D34" s="245">
        <v>1.0389999999999999</v>
      </c>
      <c r="E34" s="245">
        <v>0.873</v>
      </c>
      <c r="F34" s="245">
        <v>0.57299999999999995</v>
      </c>
      <c r="G34" s="245">
        <v>2.5</v>
      </c>
      <c r="H34" s="245">
        <v>1.3</v>
      </c>
      <c r="I34" s="245">
        <v>0.59</v>
      </c>
      <c r="J34" s="245">
        <v>7.9000000000000001E-2</v>
      </c>
      <c r="K34" s="245">
        <v>0.16300000000000001</v>
      </c>
      <c r="N34" s="235"/>
      <c r="P34" s="251"/>
      <c r="Q34" s="251"/>
    </row>
    <row r="35" spans="1:20" x14ac:dyDescent="0.2">
      <c r="A35" s="246" t="s">
        <v>143</v>
      </c>
      <c r="B35" s="253">
        <v>1.6E-2</v>
      </c>
      <c r="C35" s="245">
        <v>0.41699999999999998</v>
      </c>
      <c r="D35" s="245">
        <v>37.393000000000001</v>
      </c>
      <c r="E35" s="245">
        <v>23.088999999999999</v>
      </c>
      <c r="F35" s="245">
        <v>0.99199999999999999</v>
      </c>
      <c r="G35" s="245">
        <v>0.626</v>
      </c>
      <c r="H35" s="245">
        <v>2.2999999999999998</v>
      </c>
      <c r="I35" s="245">
        <v>2.4239999999999999</v>
      </c>
      <c r="J35" s="245">
        <v>1.68</v>
      </c>
      <c r="K35" s="245">
        <v>1.9E-2</v>
      </c>
      <c r="N35" s="235"/>
      <c r="P35" s="251"/>
      <c r="Q35" s="251"/>
    </row>
    <row r="36" spans="1:20" x14ac:dyDescent="0.2">
      <c r="A36" s="246" t="s">
        <v>133</v>
      </c>
      <c r="B36" s="245">
        <f t="shared" ref="B36:E36" si="11">B32-B33-B34-B35</f>
        <v>0.41800000000003623</v>
      </c>
      <c r="C36" s="245">
        <f t="shared" si="11"/>
        <v>0.42099999999996346</v>
      </c>
      <c r="D36" s="245">
        <f t="shared" si="11"/>
        <v>1.8789999999999196</v>
      </c>
      <c r="E36" s="245">
        <f t="shared" si="11"/>
        <v>0.6359999999999566</v>
      </c>
      <c r="F36" s="245">
        <v>0</v>
      </c>
      <c r="G36" s="245">
        <f>G32-G33-G34-G35</f>
        <v>0.64000000000002444</v>
      </c>
      <c r="H36" s="245">
        <f t="shared" ref="H36:I36" si="12">H32-H33-H34-H35</f>
        <v>0.70300000000011131</v>
      </c>
      <c r="I36" s="245">
        <f t="shared" si="12"/>
        <v>0.84999999999995346</v>
      </c>
      <c r="J36" s="245">
        <f t="shared" ref="J36:K36" si="13">J32-J33-J34-J35</f>
        <v>4.3999999999987605E-2</v>
      </c>
      <c r="K36" s="245">
        <f t="shared" si="13"/>
        <v>5.3999999999992984E-2</v>
      </c>
      <c r="N36" s="235"/>
      <c r="P36" s="251"/>
      <c r="Q36" s="251"/>
    </row>
    <row r="37" spans="1:20" ht="6" customHeight="1" x14ac:dyDescent="0.2">
      <c r="A37" s="246"/>
      <c r="B37" s="253"/>
      <c r="C37" s="245"/>
      <c r="D37" s="245"/>
      <c r="E37" s="245"/>
      <c r="F37" s="245"/>
      <c r="G37" s="245"/>
      <c r="H37" s="245"/>
      <c r="I37" s="245"/>
      <c r="J37" s="245"/>
      <c r="K37" s="245"/>
      <c r="N37" s="235"/>
      <c r="P37" s="251"/>
      <c r="Q37" s="251"/>
    </row>
    <row r="38" spans="1:20" s="227" customFormat="1" x14ac:dyDescent="0.2">
      <c r="A38" s="257" t="s">
        <v>144</v>
      </c>
      <c r="B38" s="258">
        <v>621.24099999999999</v>
      </c>
      <c r="C38" s="259">
        <v>674.64400000000001</v>
      </c>
      <c r="D38" s="259">
        <v>740.44899999999996</v>
      </c>
      <c r="E38" s="259">
        <v>789.44200000000001</v>
      </c>
      <c r="F38" s="259">
        <v>772.71600000000001</v>
      </c>
      <c r="G38" s="259">
        <v>750.51800000000003</v>
      </c>
      <c r="H38" s="259">
        <v>879.69500000000005</v>
      </c>
      <c r="I38" s="259">
        <v>925.65899999999999</v>
      </c>
      <c r="J38" s="259">
        <v>136.15299999999999</v>
      </c>
      <c r="K38" s="259">
        <v>164.79900000000001</v>
      </c>
      <c r="N38" s="260"/>
      <c r="P38" s="260"/>
      <c r="Q38" s="260"/>
    </row>
    <row r="39" spans="1:20" ht="12.75" customHeight="1" x14ac:dyDescent="0.2">
      <c r="A39" s="261" t="s">
        <v>379</v>
      </c>
      <c r="D39" s="261"/>
      <c r="E39" s="262"/>
      <c r="F39" s="263"/>
      <c r="G39" s="263"/>
      <c r="H39" s="263"/>
      <c r="I39" s="263"/>
      <c r="J39" s="263"/>
      <c r="K39" s="263"/>
      <c r="N39" s="264"/>
      <c r="P39" s="264"/>
      <c r="Q39" s="264"/>
      <c r="R39" s="264"/>
      <c r="S39" s="264"/>
      <c r="T39" s="264"/>
    </row>
    <row r="40" spans="1:20" ht="10.5" customHeight="1" x14ac:dyDescent="0.2">
      <c r="A40" s="265" t="s">
        <v>145</v>
      </c>
      <c r="D40" s="265"/>
      <c r="E40" s="266"/>
      <c r="F40" s="267"/>
      <c r="G40" s="267"/>
      <c r="H40" s="267"/>
      <c r="I40" s="267"/>
      <c r="J40" s="267"/>
      <c r="K40" s="267"/>
      <c r="N40" s="235"/>
    </row>
    <row r="41" spans="1:20" ht="10.5" customHeight="1" x14ac:dyDescent="0.2">
      <c r="A41" s="268" t="s">
        <v>355</v>
      </c>
      <c r="D41" s="268"/>
      <c r="E41" s="269"/>
      <c r="F41" s="270"/>
      <c r="G41" s="270"/>
      <c r="H41" s="270"/>
      <c r="I41" s="270"/>
      <c r="J41" s="270"/>
      <c r="K41" s="270"/>
      <c r="N41" s="235"/>
    </row>
    <row r="42" spans="1:20" ht="10.5" customHeight="1" x14ac:dyDescent="0.2">
      <c r="A42" s="271" t="s">
        <v>418</v>
      </c>
      <c r="D42" s="271"/>
      <c r="E42" s="272"/>
      <c r="F42" s="273"/>
      <c r="G42" s="273"/>
      <c r="H42" s="273"/>
      <c r="I42" s="273"/>
      <c r="J42" s="273"/>
      <c r="K42" s="273"/>
      <c r="N42" s="235"/>
    </row>
    <row r="43" spans="1:20" ht="11.25" customHeight="1" x14ac:dyDescent="0.2">
      <c r="N43" s="235"/>
    </row>
    <row r="44" spans="1:20" ht="11.1" customHeight="1" x14ac:dyDescent="0.2">
      <c r="N44" s="235"/>
    </row>
    <row r="45" spans="1:20" ht="11.1" customHeight="1" x14ac:dyDescent="0.2">
      <c r="A45" s="274"/>
      <c r="D45" s="274"/>
      <c r="E45" s="275"/>
      <c r="F45" s="276"/>
      <c r="G45" s="276"/>
      <c r="H45" s="276"/>
      <c r="I45" s="276"/>
      <c r="J45" s="276"/>
      <c r="K45" s="276"/>
      <c r="N45" s="235"/>
    </row>
    <row r="47" spans="1:20" x14ac:dyDescent="0.2">
      <c r="N47" s="235"/>
    </row>
    <row r="57" spans="1:13" x14ac:dyDescent="0.2">
      <c r="L57" s="277"/>
      <c r="M57" s="277"/>
    </row>
    <row r="58" spans="1:13" x14ac:dyDescent="0.2">
      <c r="L58" s="277"/>
      <c r="M58" s="277"/>
    </row>
    <row r="62" spans="1:13" x14ac:dyDescent="0.2">
      <c r="A62" s="251"/>
      <c r="B62" s="251"/>
      <c r="C62" s="245"/>
      <c r="D62" s="251"/>
      <c r="E62" s="245"/>
      <c r="F62" s="279"/>
      <c r="G62" s="279"/>
      <c r="H62" s="279"/>
      <c r="I62" s="279"/>
      <c r="J62" s="279"/>
      <c r="K62" s="279"/>
    </row>
    <row r="63" spans="1:13" x14ac:dyDescent="0.2">
      <c r="A63" s="251"/>
      <c r="B63" s="251"/>
      <c r="C63" s="245"/>
      <c r="D63" s="251"/>
      <c r="E63" s="245"/>
      <c r="F63" s="279"/>
      <c r="G63" s="279"/>
      <c r="H63" s="279"/>
      <c r="I63" s="279"/>
      <c r="J63" s="279"/>
      <c r="K63" s="279"/>
    </row>
    <row r="64" spans="1:13" x14ac:dyDescent="0.2">
      <c r="A64" s="251"/>
      <c r="B64" s="277"/>
      <c r="C64" s="245"/>
      <c r="D64" s="251"/>
      <c r="E64" s="245"/>
      <c r="F64" s="279"/>
      <c r="G64" s="279"/>
      <c r="H64" s="279"/>
      <c r="I64" s="279"/>
      <c r="J64" s="279"/>
      <c r="K64" s="279"/>
    </row>
    <row r="113" spans="12:13" x14ac:dyDescent="0.2">
      <c r="L113" s="277"/>
      <c r="M113" s="277"/>
    </row>
  </sheetData>
  <hyperlinks>
    <hyperlink ref="B15" r:id="rId1" display="=c9-@sum(c10:c14)"/>
    <hyperlink ref="B30" r:id="rId2" display="=c9-@sum(c10:c14)"/>
  </hyperlinks>
  <printOptions horizontalCentered="1"/>
  <pageMargins left="0.5" right="0.5" top="0.75" bottom="0.75" header="0" footer="0"/>
  <pageSetup scale="56" orientation="portrait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6" transitionEvaluation="1" transitionEntry="1">
    <pageSetUpPr fitToPage="1"/>
  </sheetPr>
  <dimension ref="A1:CM141"/>
  <sheetViews>
    <sheetView zoomScale="130" zoomScaleNormal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625" defaultRowHeight="12" x14ac:dyDescent="0.2"/>
  <cols>
    <col min="1" max="1" width="32.875" style="249" customWidth="1"/>
    <col min="2" max="2" width="6.875" style="249" customWidth="1"/>
    <col min="3" max="3" width="12.125" style="249" customWidth="1"/>
    <col min="4" max="4" width="11.375" style="249" customWidth="1"/>
    <col min="5" max="7" width="12.875" style="249" customWidth="1"/>
    <col min="8" max="9" width="13.125" style="249" customWidth="1"/>
    <col min="10" max="10" width="14.5" style="249" customWidth="1"/>
    <col min="11" max="11" width="14.5" style="540" customWidth="1"/>
    <col min="12" max="12" width="14.5" style="249" customWidth="1"/>
    <col min="13" max="20" width="9.625" style="249"/>
    <col min="21" max="21" width="12.625" style="249" customWidth="1"/>
    <col min="22" max="254" width="9.625" style="249"/>
    <col min="255" max="255" width="32.875" style="249" customWidth="1"/>
    <col min="256" max="256" width="6.875" style="249" customWidth="1"/>
    <col min="257" max="257" width="11.125" style="249" customWidth="1"/>
    <col min="258" max="258" width="12.375" style="249" customWidth="1"/>
    <col min="259" max="259" width="13.125" style="249" customWidth="1"/>
    <col min="260" max="260" width="12.125" style="249" customWidth="1"/>
    <col min="261" max="261" width="11.375" style="249" customWidth="1"/>
    <col min="262" max="265" width="12.875" style="249" customWidth="1"/>
    <col min="266" max="266" width="13.125" style="249" customWidth="1"/>
    <col min="267" max="267" width="12.875" style="249" customWidth="1"/>
    <col min="268" max="268" width="13.125" style="249" customWidth="1"/>
    <col min="269" max="276" width="9.625" style="249"/>
    <col min="277" max="277" width="12.625" style="249" customWidth="1"/>
    <col min="278" max="510" width="9.625" style="249"/>
    <col min="511" max="511" width="32.875" style="249" customWidth="1"/>
    <col min="512" max="512" width="6.875" style="249" customWidth="1"/>
    <col min="513" max="513" width="11.125" style="249" customWidth="1"/>
    <col min="514" max="514" width="12.375" style="249" customWidth="1"/>
    <col min="515" max="515" width="13.125" style="249" customWidth="1"/>
    <col min="516" max="516" width="12.125" style="249" customWidth="1"/>
    <col min="517" max="517" width="11.375" style="249" customWidth="1"/>
    <col min="518" max="521" width="12.875" style="249" customWidth="1"/>
    <col min="522" max="522" width="13.125" style="249" customWidth="1"/>
    <col min="523" max="523" width="12.875" style="249" customWidth="1"/>
    <col min="524" max="524" width="13.125" style="249" customWidth="1"/>
    <col min="525" max="532" width="9.625" style="249"/>
    <col min="533" max="533" width="12.625" style="249" customWidth="1"/>
    <col min="534" max="766" width="9.625" style="249"/>
    <col min="767" max="767" width="32.875" style="249" customWidth="1"/>
    <col min="768" max="768" width="6.875" style="249" customWidth="1"/>
    <col min="769" max="769" width="11.125" style="249" customWidth="1"/>
    <col min="770" max="770" width="12.375" style="249" customWidth="1"/>
    <col min="771" max="771" width="13.125" style="249" customWidth="1"/>
    <col min="772" max="772" width="12.125" style="249" customWidth="1"/>
    <col min="773" max="773" width="11.375" style="249" customWidth="1"/>
    <col min="774" max="777" width="12.875" style="249" customWidth="1"/>
    <col min="778" max="778" width="13.125" style="249" customWidth="1"/>
    <col min="779" max="779" width="12.875" style="249" customWidth="1"/>
    <col min="780" max="780" width="13.125" style="249" customWidth="1"/>
    <col min="781" max="788" width="9.625" style="249"/>
    <col min="789" max="789" width="12.625" style="249" customWidth="1"/>
    <col min="790" max="1022" width="9.625" style="249"/>
    <col min="1023" max="1023" width="32.875" style="249" customWidth="1"/>
    <col min="1024" max="1024" width="6.875" style="249" customWidth="1"/>
    <col min="1025" max="1025" width="11.125" style="249" customWidth="1"/>
    <col min="1026" max="1026" width="12.375" style="249" customWidth="1"/>
    <col min="1027" max="1027" width="13.125" style="249" customWidth="1"/>
    <col min="1028" max="1028" width="12.125" style="249" customWidth="1"/>
    <col min="1029" max="1029" width="11.375" style="249" customWidth="1"/>
    <col min="1030" max="1033" width="12.875" style="249" customWidth="1"/>
    <col min="1034" max="1034" width="13.125" style="249" customWidth="1"/>
    <col min="1035" max="1035" width="12.875" style="249" customWidth="1"/>
    <col min="1036" max="1036" width="13.125" style="249" customWidth="1"/>
    <col min="1037" max="1044" width="9.625" style="249"/>
    <col min="1045" max="1045" width="12.625" style="249" customWidth="1"/>
    <col min="1046" max="1278" width="9.625" style="249"/>
    <col min="1279" max="1279" width="32.875" style="249" customWidth="1"/>
    <col min="1280" max="1280" width="6.875" style="249" customWidth="1"/>
    <col min="1281" max="1281" width="11.125" style="249" customWidth="1"/>
    <col min="1282" max="1282" width="12.375" style="249" customWidth="1"/>
    <col min="1283" max="1283" width="13.125" style="249" customWidth="1"/>
    <col min="1284" max="1284" width="12.125" style="249" customWidth="1"/>
    <col min="1285" max="1285" width="11.375" style="249" customWidth="1"/>
    <col min="1286" max="1289" width="12.875" style="249" customWidth="1"/>
    <col min="1290" max="1290" width="13.125" style="249" customWidth="1"/>
    <col min="1291" max="1291" width="12.875" style="249" customWidth="1"/>
    <col min="1292" max="1292" width="13.125" style="249" customWidth="1"/>
    <col min="1293" max="1300" width="9.625" style="249"/>
    <col min="1301" max="1301" width="12.625" style="249" customWidth="1"/>
    <col min="1302" max="1534" width="9.625" style="249"/>
    <col min="1535" max="1535" width="32.875" style="249" customWidth="1"/>
    <col min="1536" max="1536" width="6.875" style="249" customWidth="1"/>
    <col min="1537" max="1537" width="11.125" style="249" customWidth="1"/>
    <col min="1538" max="1538" width="12.375" style="249" customWidth="1"/>
    <col min="1539" max="1539" width="13.125" style="249" customWidth="1"/>
    <col min="1540" max="1540" width="12.125" style="249" customWidth="1"/>
    <col min="1541" max="1541" width="11.375" style="249" customWidth="1"/>
    <col min="1542" max="1545" width="12.875" style="249" customWidth="1"/>
    <col min="1546" max="1546" width="13.125" style="249" customWidth="1"/>
    <col min="1547" max="1547" width="12.875" style="249" customWidth="1"/>
    <col min="1548" max="1548" width="13.125" style="249" customWidth="1"/>
    <col min="1549" max="1556" width="9.625" style="249"/>
    <col min="1557" max="1557" width="12.625" style="249" customWidth="1"/>
    <col min="1558" max="1790" width="9.625" style="249"/>
    <col min="1791" max="1791" width="32.875" style="249" customWidth="1"/>
    <col min="1792" max="1792" width="6.875" style="249" customWidth="1"/>
    <col min="1793" max="1793" width="11.125" style="249" customWidth="1"/>
    <col min="1794" max="1794" width="12.375" style="249" customWidth="1"/>
    <col min="1795" max="1795" width="13.125" style="249" customWidth="1"/>
    <col min="1796" max="1796" width="12.125" style="249" customWidth="1"/>
    <col min="1797" max="1797" width="11.375" style="249" customWidth="1"/>
    <col min="1798" max="1801" width="12.875" style="249" customWidth="1"/>
    <col min="1802" max="1802" width="13.125" style="249" customWidth="1"/>
    <col min="1803" max="1803" width="12.875" style="249" customWidth="1"/>
    <col min="1804" max="1804" width="13.125" style="249" customWidth="1"/>
    <col min="1805" max="1812" width="9.625" style="249"/>
    <col min="1813" max="1813" width="12.625" style="249" customWidth="1"/>
    <col min="1814" max="2046" width="9.625" style="249"/>
    <col min="2047" max="2047" width="32.875" style="249" customWidth="1"/>
    <col min="2048" max="2048" width="6.875" style="249" customWidth="1"/>
    <col min="2049" max="2049" width="11.125" style="249" customWidth="1"/>
    <col min="2050" max="2050" width="12.375" style="249" customWidth="1"/>
    <col min="2051" max="2051" width="13.125" style="249" customWidth="1"/>
    <col min="2052" max="2052" width="12.125" style="249" customWidth="1"/>
    <col min="2053" max="2053" width="11.375" style="249" customWidth="1"/>
    <col min="2054" max="2057" width="12.875" style="249" customWidth="1"/>
    <col min="2058" max="2058" width="13.125" style="249" customWidth="1"/>
    <col min="2059" max="2059" width="12.875" style="249" customWidth="1"/>
    <col min="2060" max="2060" width="13.125" style="249" customWidth="1"/>
    <col min="2061" max="2068" width="9.625" style="249"/>
    <col min="2069" max="2069" width="12.625" style="249" customWidth="1"/>
    <col min="2070" max="2302" width="9.625" style="249"/>
    <col min="2303" max="2303" width="32.875" style="249" customWidth="1"/>
    <col min="2304" max="2304" width="6.875" style="249" customWidth="1"/>
    <col min="2305" max="2305" width="11.125" style="249" customWidth="1"/>
    <col min="2306" max="2306" width="12.375" style="249" customWidth="1"/>
    <col min="2307" max="2307" width="13.125" style="249" customWidth="1"/>
    <col min="2308" max="2308" width="12.125" style="249" customWidth="1"/>
    <col min="2309" max="2309" width="11.375" style="249" customWidth="1"/>
    <col min="2310" max="2313" width="12.875" style="249" customWidth="1"/>
    <col min="2314" max="2314" width="13.125" style="249" customWidth="1"/>
    <col min="2315" max="2315" width="12.875" style="249" customWidth="1"/>
    <col min="2316" max="2316" width="13.125" style="249" customWidth="1"/>
    <col min="2317" max="2324" width="9.625" style="249"/>
    <col min="2325" max="2325" width="12.625" style="249" customWidth="1"/>
    <col min="2326" max="2558" width="9.625" style="249"/>
    <col min="2559" max="2559" width="32.875" style="249" customWidth="1"/>
    <col min="2560" max="2560" width="6.875" style="249" customWidth="1"/>
    <col min="2561" max="2561" width="11.125" style="249" customWidth="1"/>
    <col min="2562" max="2562" width="12.375" style="249" customWidth="1"/>
    <col min="2563" max="2563" width="13.125" style="249" customWidth="1"/>
    <col min="2564" max="2564" width="12.125" style="249" customWidth="1"/>
    <col min="2565" max="2565" width="11.375" style="249" customWidth="1"/>
    <col min="2566" max="2569" width="12.875" style="249" customWidth="1"/>
    <col min="2570" max="2570" width="13.125" style="249" customWidth="1"/>
    <col min="2571" max="2571" width="12.875" style="249" customWidth="1"/>
    <col min="2572" max="2572" width="13.125" style="249" customWidth="1"/>
    <col min="2573" max="2580" width="9.625" style="249"/>
    <col min="2581" max="2581" width="12.625" style="249" customWidth="1"/>
    <col min="2582" max="2814" width="9.625" style="249"/>
    <col min="2815" max="2815" width="32.875" style="249" customWidth="1"/>
    <col min="2816" max="2816" width="6.875" style="249" customWidth="1"/>
    <col min="2817" max="2817" width="11.125" style="249" customWidth="1"/>
    <col min="2818" max="2818" width="12.375" style="249" customWidth="1"/>
    <col min="2819" max="2819" width="13.125" style="249" customWidth="1"/>
    <col min="2820" max="2820" width="12.125" style="249" customWidth="1"/>
    <col min="2821" max="2821" width="11.375" style="249" customWidth="1"/>
    <col min="2822" max="2825" width="12.875" style="249" customWidth="1"/>
    <col min="2826" max="2826" width="13.125" style="249" customWidth="1"/>
    <col min="2827" max="2827" width="12.875" style="249" customWidth="1"/>
    <col min="2828" max="2828" width="13.125" style="249" customWidth="1"/>
    <col min="2829" max="2836" width="9.625" style="249"/>
    <col min="2837" max="2837" width="12.625" style="249" customWidth="1"/>
    <col min="2838" max="3070" width="9.625" style="249"/>
    <col min="3071" max="3071" width="32.875" style="249" customWidth="1"/>
    <col min="3072" max="3072" width="6.875" style="249" customWidth="1"/>
    <col min="3073" max="3073" width="11.125" style="249" customWidth="1"/>
    <col min="3074" max="3074" width="12.375" style="249" customWidth="1"/>
    <col min="3075" max="3075" width="13.125" style="249" customWidth="1"/>
    <col min="3076" max="3076" width="12.125" style="249" customWidth="1"/>
    <col min="3077" max="3077" width="11.375" style="249" customWidth="1"/>
    <col min="3078" max="3081" width="12.875" style="249" customWidth="1"/>
    <col min="3082" max="3082" width="13.125" style="249" customWidth="1"/>
    <col min="3083" max="3083" width="12.875" style="249" customWidth="1"/>
    <col min="3084" max="3084" width="13.125" style="249" customWidth="1"/>
    <col min="3085" max="3092" width="9.625" style="249"/>
    <col min="3093" max="3093" width="12.625" style="249" customWidth="1"/>
    <col min="3094" max="3326" width="9.625" style="249"/>
    <col min="3327" max="3327" width="32.875" style="249" customWidth="1"/>
    <col min="3328" max="3328" width="6.875" style="249" customWidth="1"/>
    <col min="3329" max="3329" width="11.125" style="249" customWidth="1"/>
    <col min="3330" max="3330" width="12.375" style="249" customWidth="1"/>
    <col min="3331" max="3331" width="13.125" style="249" customWidth="1"/>
    <col min="3332" max="3332" width="12.125" style="249" customWidth="1"/>
    <col min="3333" max="3333" width="11.375" style="249" customWidth="1"/>
    <col min="3334" max="3337" width="12.875" style="249" customWidth="1"/>
    <col min="3338" max="3338" width="13.125" style="249" customWidth="1"/>
    <col min="3339" max="3339" width="12.875" style="249" customWidth="1"/>
    <col min="3340" max="3340" width="13.125" style="249" customWidth="1"/>
    <col min="3341" max="3348" width="9.625" style="249"/>
    <col min="3349" max="3349" width="12.625" style="249" customWidth="1"/>
    <col min="3350" max="3582" width="9.625" style="249"/>
    <col min="3583" max="3583" width="32.875" style="249" customWidth="1"/>
    <col min="3584" max="3584" width="6.875" style="249" customWidth="1"/>
    <col min="3585" max="3585" width="11.125" style="249" customWidth="1"/>
    <col min="3586" max="3586" width="12.375" style="249" customWidth="1"/>
    <col min="3587" max="3587" width="13.125" style="249" customWidth="1"/>
    <col min="3588" max="3588" width="12.125" style="249" customWidth="1"/>
    <col min="3589" max="3589" width="11.375" style="249" customWidth="1"/>
    <col min="3590" max="3593" width="12.875" style="249" customWidth="1"/>
    <col min="3594" max="3594" width="13.125" style="249" customWidth="1"/>
    <col min="3595" max="3595" width="12.875" style="249" customWidth="1"/>
    <col min="3596" max="3596" width="13.125" style="249" customWidth="1"/>
    <col min="3597" max="3604" width="9.625" style="249"/>
    <col min="3605" max="3605" width="12.625" style="249" customWidth="1"/>
    <col min="3606" max="3838" width="9.625" style="249"/>
    <col min="3839" max="3839" width="32.875" style="249" customWidth="1"/>
    <col min="3840" max="3840" width="6.875" style="249" customWidth="1"/>
    <col min="3841" max="3841" width="11.125" style="249" customWidth="1"/>
    <col min="3842" max="3842" width="12.375" style="249" customWidth="1"/>
    <col min="3843" max="3843" width="13.125" style="249" customWidth="1"/>
    <col min="3844" max="3844" width="12.125" style="249" customWidth="1"/>
    <col min="3845" max="3845" width="11.375" style="249" customWidth="1"/>
    <col min="3846" max="3849" width="12.875" style="249" customWidth="1"/>
    <col min="3850" max="3850" width="13.125" style="249" customWidth="1"/>
    <col min="3851" max="3851" width="12.875" style="249" customWidth="1"/>
    <col min="3852" max="3852" width="13.125" style="249" customWidth="1"/>
    <col min="3853" max="3860" width="9.625" style="249"/>
    <col min="3861" max="3861" width="12.625" style="249" customWidth="1"/>
    <col min="3862" max="4094" width="9.625" style="249"/>
    <col min="4095" max="4095" width="32.875" style="249" customWidth="1"/>
    <col min="4096" max="4096" width="6.875" style="249" customWidth="1"/>
    <col min="4097" max="4097" width="11.125" style="249" customWidth="1"/>
    <col min="4098" max="4098" width="12.375" style="249" customWidth="1"/>
    <col min="4099" max="4099" width="13.125" style="249" customWidth="1"/>
    <col min="4100" max="4100" width="12.125" style="249" customWidth="1"/>
    <col min="4101" max="4101" width="11.375" style="249" customWidth="1"/>
    <col min="4102" max="4105" width="12.875" style="249" customWidth="1"/>
    <col min="4106" max="4106" width="13.125" style="249" customWidth="1"/>
    <col min="4107" max="4107" width="12.875" style="249" customWidth="1"/>
    <col min="4108" max="4108" width="13.125" style="249" customWidth="1"/>
    <col min="4109" max="4116" width="9.625" style="249"/>
    <col min="4117" max="4117" width="12.625" style="249" customWidth="1"/>
    <col min="4118" max="4350" width="9.625" style="249"/>
    <col min="4351" max="4351" width="32.875" style="249" customWidth="1"/>
    <col min="4352" max="4352" width="6.875" style="249" customWidth="1"/>
    <col min="4353" max="4353" width="11.125" style="249" customWidth="1"/>
    <col min="4354" max="4354" width="12.375" style="249" customWidth="1"/>
    <col min="4355" max="4355" width="13.125" style="249" customWidth="1"/>
    <col min="4356" max="4356" width="12.125" style="249" customWidth="1"/>
    <col min="4357" max="4357" width="11.375" style="249" customWidth="1"/>
    <col min="4358" max="4361" width="12.875" style="249" customWidth="1"/>
    <col min="4362" max="4362" width="13.125" style="249" customWidth="1"/>
    <col min="4363" max="4363" width="12.875" style="249" customWidth="1"/>
    <col min="4364" max="4364" width="13.125" style="249" customWidth="1"/>
    <col min="4365" max="4372" width="9.625" style="249"/>
    <col min="4373" max="4373" width="12.625" style="249" customWidth="1"/>
    <col min="4374" max="4606" width="9.625" style="249"/>
    <col min="4607" max="4607" width="32.875" style="249" customWidth="1"/>
    <col min="4608" max="4608" width="6.875" style="249" customWidth="1"/>
    <col min="4609" max="4609" width="11.125" style="249" customWidth="1"/>
    <col min="4610" max="4610" width="12.375" style="249" customWidth="1"/>
    <col min="4611" max="4611" width="13.125" style="249" customWidth="1"/>
    <col min="4612" max="4612" width="12.125" style="249" customWidth="1"/>
    <col min="4613" max="4613" width="11.375" style="249" customWidth="1"/>
    <col min="4614" max="4617" width="12.875" style="249" customWidth="1"/>
    <col min="4618" max="4618" width="13.125" style="249" customWidth="1"/>
    <col min="4619" max="4619" width="12.875" style="249" customWidth="1"/>
    <col min="4620" max="4620" width="13.125" style="249" customWidth="1"/>
    <col min="4621" max="4628" width="9.625" style="249"/>
    <col min="4629" max="4629" width="12.625" style="249" customWidth="1"/>
    <col min="4630" max="4862" width="9.625" style="249"/>
    <col min="4863" max="4863" width="32.875" style="249" customWidth="1"/>
    <col min="4864" max="4864" width="6.875" style="249" customWidth="1"/>
    <col min="4865" max="4865" width="11.125" style="249" customWidth="1"/>
    <col min="4866" max="4866" width="12.375" style="249" customWidth="1"/>
    <col min="4867" max="4867" width="13.125" style="249" customWidth="1"/>
    <col min="4868" max="4868" width="12.125" style="249" customWidth="1"/>
    <col min="4869" max="4869" width="11.375" style="249" customWidth="1"/>
    <col min="4870" max="4873" width="12.875" style="249" customWidth="1"/>
    <col min="4874" max="4874" width="13.125" style="249" customWidth="1"/>
    <col min="4875" max="4875" width="12.875" style="249" customWidth="1"/>
    <col min="4876" max="4876" width="13.125" style="249" customWidth="1"/>
    <col min="4877" max="4884" width="9.625" style="249"/>
    <col min="4885" max="4885" width="12.625" style="249" customWidth="1"/>
    <col min="4886" max="5118" width="9.625" style="249"/>
    <col min="5119" max="5119" width="32.875" style="249" customWidth="1"/>
    <col min="5120" max="5120" width="6.875" style="249" customWidth="1"/>
    <col min="5121" max="5121" width="11.125" style="249" customWidth="1"/>
    <col min="5122" max="5122" width="12.375" style="249" customWidth="1"/>
    <col min="5123" max="5123" width="13.125" style="249" customWidth="1"/>
    <col min="5124" max="5124" width="12.125" style="249" customWidth="1"/>
    <col min="5125" max="5125" width="11.375" style="249" customWidth="1"/>
    <col min="5126" max="5129" width="12.875" style="249" customWidth="1"/>
    <col min="5130" max="5130" width="13.125" style="249" customWidth="1"/>
    <col min="5131" max="5131" width="12.875" style="249" customWidth="1"/>
    <col min="5132" max="5132" width="13.125" style="249" customWidth="1"/>
    <col min="5133" max="5140" width="9.625" style="249"/>
    <col min="5141" max="5141" width="12.625" style="249" customWidth="1"/>
    <col min="5142" max="5374" width="9.625" style="249"/>
    <col min="5375" max="5375" width="32.875" style="249" customWidth="1"/>
    <col min="5376" max="5376" width="6.875" style="249" customWidth="1"/>
    <col min="5377" max="5377" width="11.125" style="249" customWidth="1"/>
    <col min="5378" max="5378" width="12.375" style="249" customWidth="1"/>
    <col min="5379" max="5379" width="13.125" style="249" customWidth="1"/>
    <col min="5380" max="5380" width="12.125" style="249" customWidth="1"/>
    <col min="5381" max="5381" width="11.375" style="249" customWidth="1"/>
    <col min="5382" max="5385" width="12.875" style="249" customWidth="1"/>
    <col min="5386" max="5386" width="13.125" style="249" customWidth="1"/>
    <col min="5387" max="5387" width="12.875" style="249" customWidth="1"/>
    <col min="5388" max="5388" width="13.125" style="249" customWidth="1"/>
    <col min="5389" max="5396" width="9.625" style="249"/>
    <col min="5397" max="5397" width="12.625" style="249" customWidth="1"/>
    <col min="5398" max="5630" width="9.625" style="249"/>
    <col min="5631" max="5631" width="32.875" style="249" customWidth="1"/>
    <col min="5632" max="5632" width="6.875" style="249" customWidth="1"/>
    <col min="5633" max="5633" width="11.125" style="249" customWidth="1"/>
    <col min="5634" max="5634" width="12.375" style="249" customWidth="1"/>
    <col min="5635" max="5635" width="13.125" style="249" customWidth="1"/>
    <col min="5636" max="5636" width="12.125" style="249" customWidth="1"/>
    <col min="5637" max="5637" width="11.375" style="249" customWidth="1"/>
    <col min="5638" max="5641" width="12.875" style="249" customWidth="1"/>
    <col min="5642" max="5642" width="13.125" style="249" customWidth="1"/>
    <col min="5643" max="5643" width="12.875" style="249" customWidth="1"/>
    <col min="5644" max="5644" width="13.125" style="249" customWidth="1"/>
    <col min="5645" max="5652" width="9.625" style="249"/>
    <col min="5653" max="5653" width="12.625" style="249" customWidth="1"/>
    <col min="5654" max="5886" width="9.625" style="249"/>
    <col min="5887" max="5887" width="32.875" style="249" customWidth="1"/>
    <col min="5888" max="5888" width="6.875" style="249" customWidth="1"/>
    <col min="5889" max="5889" width="11.125" style="249" customWidth="1"/>
    <col min="5890" max="5890" width="12.375" style="249" customWidth="1"/>
    <col min="5891" max="5891" width="13.125" style="249" customWidth="1"/>
    <col min="5892" max="5892" width="12.125" style="249" customWidth="1"/>
    <col min="5893" max="5893" width="11.375" style="249" customWidth="1"/>
    <col min="5894" max="5897" width="12.875" style="249" customWidth="1"/>
    <col min="5898" max="5898" width="13.125" style="249" customWidth="1"/>
    <col min="5899" max="5899" width="12.875" style="249" customWidth="1"/>
    <col min="5900" max="5900" width="13.125" style="249" customWidth="1"/>
    <col min="5901" max="5908" width="9.625" style="249"/>
    <col min="5909" max="5909" width="12.625" style="249" customWidth="1"/>
    <col min="5910" max="6142" width="9.625" style="249"/>
    <col min="6143" max="6143" width="32.875" style="249" customWidth="1"/>
    <col min="6144" max="6144" width="6.875" style="249" customWidth="1"/>
    <col min="6145" max="6145" width="11.125" style="249" customWidth="1"/>
    <col min="6146" max="6146" width="12.375" style="249" customWidth="1"/>
    <col min="6147" max="6147" width="13.125" style="249" customWidth="1"/>
    <col min="6148" max="6148" width="12.125" style="249" customWidth="1"/>
    <col min="6149" max="6149" width="11.375" style="249" customWidth="1"/>
    <col min="6150" max="6153" width="12.875" style="249" customWidth="1"/>
    <col min="6154" max="6154" width="13.125" style="249" customWidth="1"/>
    <col min="6155" max="6155" width="12.875" style="249" customWidth="1"/>
    <col min="6156" max="6156" width="13.125" style="249" customWidth="1"/>
    <col min="6157" max="6164" width="9.625" style="249"/>
    <col min="6165" max="6165" width="12.625" style="249" customWidth="1"/>
    <col min="6166" max="6398" width="9.625" style="249"/>
    <col min="6399" max="6399" width="32.875" style="249" customWidth="1"/>
    <col min="6400" max="6400" width="6.875" style="249" customWidth="1"/>
    <col min="6401" max="6401" width="11.125" style="249" customWidth="1"/>
    <col min="6402" max="6402" width="12.375" style="249" customWidth="1"/>
    <col min="6403" max="6403" width="13.125" style="249" customWidth="1"/>
    <col min="6404" max="6404" width="12.125" style="249" customWidth="1"/>
    <col min="6405" max="6405" width="11.375" style="249" customWidth="1"/>
    <col min="6406" max="6409" width="12.875" style="249" customWidth="1"/>
    <col min="6410" max="6410" width="13.125" style="249" customWidth="1"/>
    <col min="6411" max="6411" width="12.875" style="249" customWidth="1"/>
    <col min="6412" max="6412" width="13.125" style="249" customWidth="1"/>
    <col min="6413" max="6420" width="9.625" style="249"/>
    <col min="6421" max="6421" width="12.625" style="249" customWidth="1"/>
    <col min="6422" max="6654" width="9.625" style="249"/>
    <col min="6655" max="6655" width="32.875" style="249" customWidth="1"/>
    <col min="6656" max="6656" width="6.875" style="249" customWidth="1"/>
    <col min="6657" max="6657" width="11.125" style="249" customWidth="1"/>
    <col min="6658" max="6658" width="12.375" style="249" customWidth="1"/>
    <col min="6659" max="6659" width="13.125" style="249" customWidth="1"/>
    <col min="6660" max="6660" width="12.125" style="249" customWidth="1"/>
    <col min="6661" max="6661" width="11.375" style="249" customWidth="1"/>
    <col min="6662" max="6665" width="12.875" style="249" customWidth="1"/>
    <col min="6666" max="6666" width="13.125" style="249" customWidth="1"/>
    <col min="6667" max="6667" width="12.875" style="249" customWidth="1"/>
    <col min="6668" max="6668" width="13.125" style="249" customWidth="1"/>
    <col min="6669" max="6676" width="9.625" style="249"/>
    <col min="6677" max="6677" width="12.625" style="249" customWidth="1"/>
    <col min="6678" max="6910" width="9.625" style="249"/>
    <col min="6911" max="6911" width="32.875" style="249" customWidth="1"/>
    <col min="6912" max="6912" width="6.875" style="249" customWidth="1"/>
    <col min="6913" max="6913" width="11.125" style="249" customWidth="1"/>
    <col min="6914" max="6914" width="12.375" style="249" customWidth="1"/>
    <col min="6915" max="6915" width="13.125" style="249" customWidth="1"/>
    <col min="6916" max="6916" width="12.125" style="249" customWidth="1"/>
    <col min="6917" max="6917" width="11.375" style="249" customWidth="1"/>
    <col min="6918" max="6921" width="12.875" style="249" customWidth="1"/>
    <col min="6922" max="6922" width="13.125" style="249" customWidth="1"/>
    <col min="6923" max="6923" width="12.875" style="249" customWidth="1"/>
    <col min="6924" max="6924" width="13.125" style="249" customWidth="1"/>
    <col min="6925" max="6932" width="9.625" style="249"/>
    <col min="6933" max="6933" width="12.625" style="249" customWidth="1"/>
    <col min="6934" max="7166" width="9.625" style="249"/>
    <col min="7167" max="7167" width="32.875" style="249" customWidth="1"/>
    <col min="7168" max="7168" width="6.875" style="249" customWidth="1"/>
    <col min="7169" max="7169" width="11.125" style="249" customWidth="1"/>
    <col min="7170" max="7170" width="12.375" style="249" customWidth="1"/>
    <col min="7171" max="7171" width="13.125" style="249" customWidth="1"/>
    <col min="7172" max="7172" width="12.125" style="249" customWidth="1"/>
    <col min="7173" max="7173" width="11.375" style="249" customWidth="1"/>
    <col min="7174" max="7177" width="12.875" style="249" customWidth="1"/>
    <col min="7178" max="7178" width="13.125" style="249" customWidth="1"/>
    <col min="7179" max="7179" width="12.875" style="249" customWidth="1"/>
    <col min="7180" max="7180" width="13.125" style="249" customWidth="1"/>
    <col min="7181" max="7188" width="9.625" style="249"/>
    <col min="7189" max="7189" width="12.625" style="249" customWidth="1"/>
    <col min="7190" max="7422" width="9.625" style="249"/>
    <col min="7423" max="7423" width="32.875" style="249" customWidth="1"/>
    <col min="7424" max="7424" width="6.875" style="249" customWidth="1"/>
    <col min="7425" max="7425" width="11.125" style="249" customWidth="1"/>
    <col min="7426" max="7426" width="12.375" style="249" customWidth="1"/>
    <col min="7427" max="7427" width="13.125" style="249" customWidth="1"/>
    <col min="7428" max="7428" width="12.125" style="249" customWidth="1"/>
    <col min="7429" max="7429" width="11.375" style="249" customWidth="1"/>
    <col min="7430" max="7433" width="12.875" style="249" customWidth="1"/>
    <col min="7434" max="7434" width="13.125" style="249" customWidth="1"/>
    <col min="7435" max="7435" width="12.875" style="249" customWidth="1"/>
    <col min="7436" max="7436" width="13.125" style="249" customWidth="1"/>
    <col min="7437" max="7444" width="9.625" style="249"/>
    <col min="7445" max="7445" width="12.625" style="249" customWidth="1"/>
    <col min="7446" max="7678" width="9.625" style="249"/>
    <col min="7679" max="7679" width="32.875" style="249" customWidth="1"/>
    <col min="7680" max="7680" width="6.875" style="249" customWidth="1"/>
    <col min="7681" max="7681" width="11.125" style="249" customWidth="1"/>
    <col min="7682" max="7682" width="12.375" style="249" customWidth="1"/>
    <col min="7683" max="7683" width="13.125" style="249" customWidth="1"/>
    <col min="7684" max="7684" width="12.125" style="249" customWidth="1"/>
    <col min="7685" max="7685" width="11.375" style="249" customWidth="1"/>
    <col min="7686" max="7689" width="12.875" style="249" customWidth="1"/>
    <col min="7690" max="7690" width="13.125" style="249" customWidth="1"/>
    <col min="7691" max="7691" width="12.875" style="249" customWidth="1"/>
    <col min="7692" max="7692" width="13.125" style="249" customWidth="1"/>
    <col min="7693" max="7700" width="9.625" style="249"/>
    <col min="7701" max="7701" width="12.625" style="249" customWidth="1"/>
    <col min="7702" max="7934" width="9.625" style="249"/>
    <col min="7935" max="7935" width="32.875" style="249" customWidth="1"/>
    <col min="7936" max="7936" width="6.875" style="249" customWidth="1"/>
    <col min="7937" max="7937" width="11.125" style="249" customWidth="1"/>
    <col min="7938" max="7938" width="12.375" style="249" customWidth="1"/>
    <col min="7939" max="7939" width="13.125" style="249" customWidth="1"/>
    <col min="7940" max="7940" width="12.125" style="249" customWidth="1"/>
    <col min="7941" max="7941" width="11.375" style="249" customWidth="1"/>
    <col min="7942" max="7945" width="12.875" style="249" customWidth="1"/>
    <col min="7946" max="7946" width="13.125" style="249" customWidth="1"/>
    <col min="7947" max="7947" width="12.875" style="249" customWidth="1"/>
    <col min="7948" max="7948" width="13.125" style="249" customWidth="1"/>
    <col min="7949" max="7956" width="9.625" style="249"/>
    <col min="7957" max="7957" width="12.625" style="249" customWidth="1"/>
    <col min="7958" max="8190" width="9.625" style="249"/>
    <col min="8191" max="8191" width="32.875" style="249" customWidth="1"/>
    <col min="8192" max="8192" width="6.875" style="249" customWidth="1"/>
    <col min="8193" max="8193" width="11.125" style="249" customWidth="1"/>
    <col min="8194" max="8194" width="12.375" style="249" customWidth="1"/>
    <col min="8195" max="8195" width="13.125" style="249" customWidth="1"/>
    <col min="8196" max="8196" width="12.125" style="249" customWidth="1"/>
    <col min="8197" max="8197" width="11.375" style="249" customWidth="1"/>
    <col min="8198" max="8201" width="12.875" style="249" customWidth="1"/>
    <col min="8202" max="8202" width="13.125" style="249" customWidth="1"/>
    <col min="8203" max="8203" width="12.875" style="249" customWidth="1"/>
    <col min="8204" max="8204" width="13.125" style="249" customWidth="1"/>
    <col min="8205" max="8212" width="9.625" style="249"/>
    <col min="8213" max="8213" width="12.625" style="249" customWidth="1"/>
    <col min="8214" max="8446" width="9.625" style="249"/>
    <col min="8447" max="8447" width="32.875" style="249" customWidth="1"/>
    <col min="8448" max="8448" width="6.875" style="249" customWidth="1"/>
    <col min="8449" max="8449" width="11.125" style="249" customWidth="1"/>
    <col min="8450" max="8450" width="12.375" style="249" customWidth="1"/>
    <col min="8451" max="8451" width="13.125" style="249" customWidth="1"/>
    <col min="8452" max="8452" width="12.125" style="249" customWidth="1"/>
    <col min="8453" max="8453" width="11.375" style="249" customWidth="1"/>
    <col min="8454" max="8457" width="12.875" style="249" customWidth="1"/>
    <col min="8458" max="8458" width="13.125" style="249" customWidth="1"/>
    <col min="8459" max="8459" width="12.875" style="249" customWidth="1"/>
    <col min="8460" max="8460" width="13.125" style="249" customWidth="1"/>
    <col min="8461" max="8468" width="9.625" style="249"/>
    <col min="8469" max="8469" width="12.625" style="249" customWidth="1"/>
    <col min="8470" max="8702" width="9.625" style="249"/>
    <col min="8703" max="8703" width="32.875" style="249" customWidth="1"/>
    <col min="8704" max="8704" width="6.875" style="249" customWidth="1"/>
    <col min="8705" max="8705" width="11.125" style="249" customWidth="1"/>
    <col min="8706" max="8706" width="12.375" style="249" customWidth="1"/>
    <col min="8707" max="8707" width="13.125" style="249" customWidth="1"/>
    <col min="8708" max="8708" width="12.125" style="249" customWidth="1"/>
    <col min="8709" max="8709" width="11.375" style="249" customWidth="1"/>
    <col min="8710" max="8713" width="12.875" style="249" customWidth="1"/>
    <col min="8714" max="8714" width="13.125" style="249" customWidth="1"/>
    <col min="8715" max="8715" width="12.875" style="249" customWidth="1"/>
    <col min="8716" max="8716" width="13.125" style="249" customWidth="1"/>
    <col min="8717" max="8724" width="9.625" style="249"/>
    <col min="8725" max="8725" width="12.625" style="249" customWidth="1"/>
    <col min="8726" max="8958" width="9.625" style="249"/>
    <col min="8959" max="8959" width="32.875" style="249" customWidth="1"/>
    <col min="8960" max="8960" width="6.875" style="249" customWidth="1"/>
    <col min="8961" max="8961" width="11.125" style="249" customWidth="1"/>
    <col min="8962" max="8962" width="12.375" style="249" customWidth="1"/>
    <col min="8963" max="8963" width="13.125" style="249" customWidth="1"/>
    <col min="8964" max="8964" width="12.125" style="249" customWidth="1"/>
    <col min="8965" max="8965" width="11.375" style="249" customWidth="1"/>
    <col min="8966" max="8969" width="12.875" style="249" customWidth="1"/>
    <col min="8970" max="8970" width="13.125" style="249" customWidth="1"/>
    <col min="8971" max="8971" width="12.875" style="249" customWidth="1"/>
    <col min="8972" max="8972" width="13.125" style="249" customWidth="1"/>
    <col min="8973" max="8980" width="9.625" style="249"/>
    <col min="8981" max="8981" width="12.625" style="249" customWidth="1"/>
    <col min="8982" max="9214" width="9.625" style="249"/>
    <col min="9215" max="9215" width="32.875" style="249" customWidth="1"/>
    <col min="9216" max="9216" width="6.875" style="249" customWidth="1"/>
    <col min="9217" max="9217" width="11.125" style="249" customWidth="1"/>
    <col min="9218" max="9218" width="12.375" style="249" customWidth="1"/>
    <col min="9219" max="9219" width="13.125" style="249" customWidth="1"/>
    <col min="9220" max="9220" width="12.125" style="249" customWidth="1"/>
    <col min="9221" max="9221" width="11.375" style="249" customWidth="1"/>
    <col min="9222" max="9225" width="12.875" style="249" customWidth="1"/>
    <col min="9226" max="9226" width="13.125" style="249" customWidth="1"/>
    <col min="9227" max="9227" width="12.875" style="249" customWidth="1"/>
    <col min="9228" max="9228" width="13.125" style="249" customWidth="1"/>
    <col min="9229" max="9236" width="9.625" style="249"/>
    <col min="9237" max="9237" width="12.625" style="249" customWidth="1"/>
    <col min="9238" max="9470" width="9.625" style="249"/>
    <col min="9471" max="9471" width="32.875" style="249" customWidth="1"/>
    <col min="9472" max="9472" width="6.875" style="249" customWidth="1"/>
    <col min="9473" max="9473" width="11.125" style="249" customWidth="1"/>
    <col min="9474" max="9474" width="12.375" style="249" customWidth="1"/>
    <col min="9475" max="9475" width="13.125" style="249" customWidth="1"/>
    <col min="9476" max="9476" width="12.125" style="249" customWidth="1"/>
    <col min="9477" max="9477" width="11.375" style="249" customWidth="1"/>
    <col min="9478" max="9481" width="12.875" style="249" customWidth="1"/>
    <col min="9482" max="9482" width="13.125" style="249" customWidth="1"/>
    <col min="9483" max="9483" width="12.875" style="249" customWidth="1"/>
    <col min="9484" max="9484" width="13.125" style="249" customWidth="1"/>
    <col min="9485" max="9492" width="9.625" style="249"/>
    <col min="9493" max="9493" width="12.625" style="249" customWidth="1"/>
    <col min="9494" max="9726" width="9.625" style="249"/>
    <col min="9727" max="9727" width="32.875" style="249" customWidth="1"/>
    <col min="9728" max="9728" width="6.875" style="249" customWidth="1"/>
    <col min="9729" max="9729" width="11.125" style="249" customWidth="1"/>
    <col min="9730" max="9730" width="12.375" style="249" customWidth="1"/>
    <col min="9731" max="9731" width="13.125" style="249" customWidth="1"/>
    <col min="9732" max="9732" width="12.125" style="249" customWidth="1"/>
    <col min="9733" max="9733" width="11.375" style="249" customWidth="1"/>
    <col min="9734" max="9737" width="12.875" style="249" customWidth="1"/>
    <col min="9738" max="9738" width="13.125" style="249" customWidth="1"/>
    <col min="9739" max="9739" width="12.875" style="249" customWidth="1"/>
    <col min="9740" max="9740" width="13.125" style="249" customWidth="1"/>
    <col min="9741" max="9748" width="9.625" style="249"/>
    <col min="9749" max="9749" width="12.625" style="249" customWidth="1"/>
    <col min="9750" max="9982" width="9.625" style="249"/>
    <col min="9983" max="9983" width="32.875" style="249" customWidth="1"/>
    <col min="9984" max="9984" width="6.875" style="249" customWidth="1"/>
    <col min="9985" max="9985" width="11.125" style="249" customWidth="1"/>
    <col min="9986" max="9986" width="12.375" style="249" customWidth="1"/>
    <col min="9987" max="9987" width="13.125" style="249" customWidth="1"/>
    <col min="9988" max="9988" width="12.125" style="249" customWidth="1"/>
    <col min="9989" max="9989" width="11.375" style="249" customWidth="1"/>
    <col min="9990" max="9993" width="12.875" style="249" customWidth="1"/>
    <col min="9994" max="9994" width="13.125" style="249" customWidth="1"/>
    <col min="9995" max="9995" width="12.875" style="249" customWidth="1"/>
    <col min="9996" max="9996" width="13.125" style="249" customWidth="1"/>
    <col min="9997" max="10004" width="9.625" style="249"/>
    <col min="10005" max="10005" width="12.625" style="249" customWidth="1"/>
    <col min="10006" max="10238" width="9.625" style="249"/>
    <col min="10239" max="10239" width="32.875" style="249" customWidth="1"/>
    <col min="10240" max="10240" width="6.875" style="249" customWidth="1"/>
    <col min="10241" max="10241" width="11.125" style="249" customWidth="1"/>
    <col min="10242" max="10242" width="12.375" style="249" customWidth="1"/>
    <col min="10243" max="10243" width="13.125" style="249" customWidth="1"/>
    <col min="10244" max="10244" width="12.125" style="249" customWidth="1"/>
    <col min="10245" max="10245" width="11.375" style="249" customWidth="1"/>
    <col min="10246" max="10249" width="12.875" style="249" customWidth="1"/>
    <col min="10250" max="10250" width="13.125" style="249" customWidth="1"/>
    <col min="10251" max="10251" width="12.875" style="249" customWidth="1"/>
    <col min="10252" max="10252" width="13.125" style="249" customWidth="1"/>
    <col min="10253" max="10260" width="9.625" style="249"/>
    <col min="10261" max="10261" width="12.625" style="249" customWidth="1"/>
    <col min="10262" max="10494" width="9.625" style="249"/>
    <col min="10495" max="10495" width="32.875" style="249" customWidth="1"/>
    <col min="10496" max="10496" width="6.875" style="249" customWidth="1"/>
    <col min="10497" max="10497" width="11.125" style="249" customWidth="1"/>
    <col min="10498" max="10498" width="12.375" style="249" customWidth="1"/>
    <col min="10499" max="10499" width="13.125" style="249" customWidth="1"/>
    <col min="10500" max="10500" width="12.125" style="249" customWidth="1"/>
    <col min="10501" max="10501" width="11.375" style="249" customWidth="1"/>
    <col min="10502" max="10505" width="12.875" style="249" customWidth="1"/>
    <col min="10506" max="10506" width="13.125" style="249" customWidth="1"/>
    <col min="10507" max="10507" width="12.875" style="249" customWidth="1"/>
    <col min="10508" max="10508" width="13.125" style="249" customWidth="1"/>
    <col min="10509" max="10516" width="9.625" style="249"/>
    <col min="10517" max="10517" width="12.625" style="249" customWidth="1"/>
    <col min="10518" max="10750" width="9.625" style="249"/>
    <col min="10751" max="10751" width="32.875" style="249" customWidth="1"/>
    <col min="10752" max="10752" width="6.875" style="249" customWidth="1"/>
    <col min="10753" max="10753" width="11.125" style="249" customWidth="1"/>
    <col min="10754" max="10754" width="12.375" style="249" customWidth="1"/>
    <col min="10755" max="10755" width="13.125" style="249" customWidth="1"/>
    <col min="10756" max="10756" width="12.125" style="249" customWidth="1"/>
    <col min="10757" max="10757" width="11.375" style="249" customWidth="1"/>
    <col min="10758" max="10761" width="12.875" style="249" customWidth="1"/>
    <col min="10762" max="10762" width="13.125" style="249" customWidth="1"/>
    <col min="10763" max="10763" width="12.875" style="249" customWidth="1"/>
    <col min="10764" max="10764" width="13.125" style="249" customWidth="1"/>
    <col min="10765" max="10772" width="9.625" style="249"/>
    <col min="10773" max="10773" width="12.625" style="249" customWidth="1"/>
    <col min="10774" max="11006" width="9.625" style="249"/>
    <col min="11007" max="11007" width="32.875" style="249" customWidth="1"/>
    <col min="11008" max="11008" width="6.875" style="249" customWidth="1"/>
    <col min="11009" max="11009" width="11.125" style="249" customWidth="1"/>
    <col min="11010" max="11010" width="12.375" style="249" customWidth="1"/>
    <col min="11011" max="11011" width="13.125" style="249" customWidth="1"/>
    <col min="11012" max="11012" width="12.125" style="249" customWidth="1"/>
    <col min="11013" max="11013" width="11.375" style="249" customWidth="1"/>
    <col min="11014" max="11017" width="12.875" style="249" customWidth="1"/>
    <col min="11018" max="11018" width="13.125" style="249" customWidth="1"/>
    <col min="11019" max="11019" width="12.875" style="249" customWidth="1"/>
    <col min="11020" max="11020" width="13.125" style="249" customWidth="1"/>
    <col min="11021" max="11028" width="9.625" style="249"/>
    <col min="11029" max="11029" width="12.625" style="249" customWidth="1"/>
    <col min="11030" max="11262" width="9.625" style="249"/>
    <col min="11263" max="11263" width="32.875" style="249" customWidth="1"/>
    <col min="11264" max="11264" width="6.875" style="249" customWidth="1"/>
    <col min="11265" max="11265" width="11.125" style="249" customWidth="1"/>
    <col min="11266" max="11266" width="12.375" style="249" customWidth="1"/>
    <col min="11267" max="11267" width="13.125" style="249" customWidth="1"/>
    <col min="11268" max="11268" width="12.125" style="249" customWidth="1"/>
    <col min="11269" max="11269" width="11.375" style="249" customWidth="1"/>
    <col min="11270" max="11273" width="12.875" style="249" customWidth="1"/>
    <col min="11274" max="11274" width="13.125" style="249" customWidth="1"/>
    <col min="11275" max="11275" width="12.875" style="249" customWidth="1"/>
    <col min="11276" max="11276" width="13.125" style="249" customWidth="1"/>
    <col min="11277" max="11284" width="9.625" style="249"/>
    <col min="11285" max="11285" width="12.625" style="249" customWidth="1"/>
    <col min="11286" max="11518" width="9.625" style="249"/>
    <col min="11519" max="11519" width="32.875" style="249" customWidth="1"/>
    <col min="11520" max="11520" width="6.875" style="249" customWidth="1"/>
    <col min="11521" max="11521" width="11.125" style="249" customWidth="1"/>
    <col min="11522" max="11522" width="12.375" style="249" customWidth="1"/>
    <col min="11523" max="11523" width="13.125" style="249" customWidth="1"/>
    <col min="11524" max="11524" width="12.125" style="249" customWidth="1"/>
    <col min="11525" max="11525" width="11.375" style="249" customWidth="1"/>
    <col min="11526" max="11529" width="12.875" style="249" customWidth="1"/>
    <col min="11530" max="11530" width="13.125" style="249" customWidth="1"/>
    <col min="11531" max="11531" width="12.875" style="249" customWidth="1"/>
    <col min="11532" max="11532" width="13.125" style="249" customWidth="1"/>
    <col min="11533" max="11540" width="9.625" style="249"/>
    <col min="11541" max="11541" width="12.625" style="249" customWidth="1"/>
    <col min="11542" max="11774" width="9.625" style="249"/>
    <col min="11775" max="11775" width="32.875" style="249" customWidth="1"/>
    <col min="11776" max="11776" width="6.875" style="249" customWidth="1"/>
    <col min="11777" max="11777" width="11.125" style="249" customWidth="1"/>
    <col min="11778" max="11778" width="12.375" style="249" customWidth="1"/>
    <col min="11779" max="11779" width="13.125" style="249" customWidth="1"/>
    <col min="11780" max="11780" width="12.125" style="249" customWidth="1"/>
    <col min="11781" max="11781" width="11.375" style="249" customWidth="1"/>
    <col min="11782" max="11785" width="12.875" style="249" customWidth="1"/>
    <col min="11786" max="11786" width="13.125" style="249" customWidth="1"/>
    <col min="11787" max="11787" width="12.875" style="249" customWidth="1"/>
    <col min="11788" max="11788" width="13.125" style="249" customWidth="1"/>
    <col min="11789" max="11796" width="9.625" style="249"/>
    <col min="11797" max="11797" width="12.625" style="249" customWidth="1"/>
    <col min="11798" max="12030" width="9.625" style="249"/>
    <col min="12031" max="12031" width="32.875" style="249" customWidth="1"/>
    <col min="12032" max="12032" width="6.875" style="249" customWidth="1"/>
    <col min="12033" max="12033" width="11.125" style="249" customWidth="1"/>
    <col min="12034" max="12034" width="12.375" style="249" customWidth="1"/>
    <col min="12035" max="12035" width="13.125" style="249" customWidth="1"/>
    <col min="12036" max="12036" width="12.125" style="249" customWidth="1"/>
    <col min="12037" max="12037" width="11.375" style="249" customWidth="1"/>
    <col min="12038" max="12041" width="12.875" style="249" customWidth="1"/>
    <col min="12042" max="12042" width="13.125" style="249" customWidth="1"/>
    <col min="12043" max="12043" width="12.875" style="249" customWidth="1"/>
    <col min="12044" max="12044" width="13.125" style="249" customWidth="1"/>
    <col min="12045" max="12052" width="9.625" style="249"/>
    <col min="12053" max="12053" width="12.625" style="249" customWidth="1"/>
    <col min="12054" max="12286" width="9.625" style="249"/>
    <col min="12287" max="12287" width="32.875" style="249" customWidth="1"/>
    <col min="12288" max="12288" width="6.875" style="249" customWidth="1"/>
    <col min="12289" max="12289" width="11.125" style="249" customWidth="1"/>
    <col min="12290" max="12290" width="12.375" style="249" customWidth="1"/>
    <col min="12291" max="12291" width="13.125" style="249" customWidth="1"/>
    <col min="12292" max="12292" width="12.125" style="249" customWidth="1"/>
    <col min="12293" max="12293" width="11.375" style="249" customWidth="1"/>
    <col min="12294" max="12297" width="12.875" style="249" customWidth="1"/>
    <col min="12298" max="12298" width="13.125" style="249" customWidth="1"/>
    <col min="12299" max="12299" width="12.875" style="249" customWidth="1"/>
    <col min="12300" max="12300" width="13.125" style="249" customWidth="1"/>
    <col min="12301" max="12308" width="9.625" style="249"/>
    <col min="12309" max="12309" width="12.625" style="249" customWidth="1"/>
    <col min="12310" max="12542" width="9.625" style="249"/>
    <col min="12543" max="12543" width="32.875" style="249" customWidth="1"/>
    <col min="12544" max="12544" width="6.875" style="249" customWidth="1"/>
    <col min="12545" max="12545" width="11.125" style="249" customWidth="1"/>
    <col min="12546" max="12546" width="12.375" style="249" customWidth="1"/>
    <col min="12547" max="12547" width="13.125" style="249" customWidth="1"/>
    <col min="12548" max="12548" width="12.125" style="249" customWidth="1"/>
    <col min="12549" max="12549" width="11.375" style="249" customWidth="1"/>
    <col min="12550" max="12553" width="12.875" style="249" customWidth="1"/>
    <col min="12554" max="12554" width="13.125" style="249" customWidth="1"/>
    <col min="12555" max="12555" width="12.875" style="249" customWidth="1"/>
    <col min="12556" max="12556" width="13.125" style="249" customWidth="1"/>
    <col min="12557" max="12564" width="9.625" style="249"/>
    <col min="12565" max="12565" width="12.625" style="249" customWidth="1"/>
    <col min="12566" max="12798" width="9.625" style="249"/>
    <col min="12799" max="12799" width="32.875" style="249" customWidth="1"/>
    <col min="12800" max="12800" width="6.875" style="249" customWidth="1"/>
    <col min="12801" max="12801" width="11.125" style="249" customWidth="1"/>
    <col min="12802" max="12802" width="12.375" style="249" customWidth="1"/>
    <col min="12803" max="12803" width="13.125" style="249" customWidth="1"/>
    <col min="12804" max="12804" width="12.125" style="249" customWidth="1"/>
    <col min="12805" max="12805" width="11.375" style="249" customWidth="1"/>
    <col min="12806" max="12809" width="12.875" style="249" customWidth="1"/>
    <col min="12810" max="12810" width="13.125" style="249" customWidth="1"/>
    <col min="12811" max="12811" width="12.875" style="249" customWidth="1"/>
    <col min="12812" max="12812" width="13.125" style="249" customWidth="1"/>
    <col min="12813" max="12820" width="9.625" style="249"/>
    <col min="12821" max="12821" width="12.625" style="249" customWidth="1"/>
    <col min="12822" max="13054" width="9.625" style="249"/>
    <col min="13055" max="13055" width="32.875" style="249" customWidth="1"/>
    <col min="13056" max="13056" width="6.875" style="249" customWidth="1"/>
    <col min="13057" max="13057" width="11.125" style="249" customWidth="1"/>
    <col min="13058" max="13058" width="12.375" style="249" customWidth="1"/>
    <col min="13059" max="13059" width="13.125" style="249" customWidth="1"/>
    <col min="13060" max="13060" width="12.125" style="249" customWidth="1"/>
    <col min="13061" max="13061" width="11.375" style="249" customWidth="1"/>
    <col min="13062" max="13065" width="12.875" style="249" customWidth="1"/>
    <col min="13066" max="13066" width="13.125" style="249" customWidth="1"/>
    <col min="13067" max="13067" width="12.875" style="249" customWidth="1"/>
    <col min="13068" max="13068" width="13.125" style="249" customWidth="1"/>
    <col min="13069" max="13076" width="9.625" style="249"/>
    <col min="13077" max="13077" width="12.625" style="249" customWidth="1"/>
    <col min="13078" max="13310" width="9.625" style="249"/>
    <col min="13311" max="13311" width="32.875" style="249" customWidth="1"/>
    <col min="13312" max="13312" width="6.875" style="249" customWidth="1"/>
    <col min="13313" max="13313" width="11.125" style="249" customWidth="1"/>
    <col min="13314" max="13314" width="12.375" style="249" customWidth="1"/>
    <col min="13315" max="13315" width="13.125" style="249" customWidth="1"/>
    <col min="13316" max="13316" width="12.125" style="249" customWidth="1"/>
    <col min="13317" max="13317" width="11.375" style="249" customWidth="1"/>
    <col min="13318" max="13321" width="12.875" style="249" customWidth="1"/>
    <col min="13322" max="13322" width="13.125" style="249" customWidth="1"/>
    <col min="13323" max="13323" width="12.875" style="249" customWidth="1"/>
    <col min="13324" max="13324" width="13.125" style="249" customWidth="1"/>
    <col min="13325" max="13332" width="9.625" style="249"/>
    <col min="13333" max="13333" width="12.625" style="249" customWidth="1"/>
    <col min="13334" max="13566" width="9.625" style="249"/>
    <col min="13567" max="13567" width="32.875" style="249" customWidth="1"/>
    <col min="13568" max="13568" width="6.875" style="249" customWidth="1"/>
    <col min="13569" max="13569" width="11.125" style="249" customWidth="1"/>
    <col min="13570" max="13570" width="12.375" style="249" customWidth="1"/>
    <col min="13571" max="13571" width="13.125" style="249" customWidth="1"/>
    <col min="13572" max="13572" width="12.125" style="249" customWidth="1"/>
    <col min="13573" max="13573" width="11.375" style="249" customWidth="1"/>
    <col min="13574" max="13577" width="12.875" style="249" customWidth="1"/>
    <col min="13578" max="13578" width="13.125" style="249" customWidth="1"/>
    <col min="13579" max="13579" width="12.875" style="249" customWidth="1"/>
    <col min="13580" max="13580" width="13.125" style="249" customWidth="1"/>
    <col min="13581" max="13588" width="9.625" style="249"/>
    <col min="13589" max="13589" width="12.625" style="249" customWidth="1"/>
    <col min="13590" max="13822" width="9.625" style="249"/>
    <col min="13823" max="13823" width="32.875" style="249" customWidth="1"/>
    <col min="13824" max="13824" width="6.875" style="249" customWidth="1"/>
    <col min="13825" max="13825" width="11.125" style="249" customWidth="1"/>
    <col min="13826" max="13826" width="12.375" style="249" customWidth="1"/>
    <col min="13827" max="13827" width="13.125" style="249" customWidth="1"/>
    <col min="13828" max="13828" width="12.125" style="249" customWidth="1"/>
    <col min="13829" max="13829" width="11.375" style="249" customWidth="1"/>
    <col min="13830" max="13833" width="12.875" style="249" customWidth="1"/>
    <col min="13834" max="13834" width="13.125" style="249" customWidth="1"/>
    <col min="13835" max="13835" width="12.875" style="249" customWidth="1"/>
    <col min="13836" max="13836" width="13.125" style="249" customWidth="1"/>
    <col min="13837" max="13844" width="9.625" style="249"/>
    <col min="13845" max="13845" width="12.625" style="249" customWidth="1"/>
    <col min="13846" max="14078" width="9.625" style="249"/>
    <col min="14079" max="14079" width="32.875" style="249" customWidth="1"/>
    <col min="14080" max="14080" width="6.875" style="249" customWidth="1"/>
    <col min="14081" max="14081" width="11.125" style="249" customWidth="1"/>
    <col min="14082" max="14082" width="12.375" style="249" customWidth="1"/>
    <col min="14083" max="14083" width="13.125" style="249" customWidth="1"/>
    <col min="14084" max="14084" width="12.125" style="249" customWidth="1"/>
    <col min="14085" max="14085" width="11.375" style="249" customWidth="1"/>
    <col min="14086" max="14089" width="12.875" style="249" customWidth="1"/>
    <col min="14090" max="14090" width="13.125" style="249" customWidth="1"/>
    <col min="14091" max="14091" width="12.875" style="249" customWidth="1"/>
    <col min="14092" max="14092" width="13.125" style="249" customWidth="1"/>
    <col min="14093" max="14100" width="9.625" style="249"/>
    <col min="14101" max="14101" width="12.625" style="249" customWidth="1"/>
    <col min="14102" max="14334" width="9.625" style="249"/>
    <col min="14335" max="14335" width="32.875" style="249" customWidth="1"/>
    <col min="14336" max="14336" width="6.875" style="249" customWidth="1"/>
    <col min="14337" max="14337" width="11.125" style="249" customWidth="1"/>
    <col min="14338" max="14338" width="12.375" style="249" customWidth="1"/>
    <col min="14339" max="14339" width="13.125" style="249" customWidth="1"/>
    <col min="14340" max="14340" width="12.125" style="249" customWidth="1"/>
    <col min="14341" max="14341" width="11.375" style="249" customWidth="1"/>
    <col min="14342" max="14345" width="12.875" style="249" customWidth="1"/>
    <col min="14346" max="14346" width="13.125" style="249" customWidth="1"/>
    <col min="14347" max="14347" width="12.875" style="249" customWidth="1"/>
    <col min="14348" max="14348" width="13.125" style="249" customWidth="1"/>
    <col min="14349" max="14356" width="9.625" style="249"/>
    <col min="14357" max="14357" width="12.625" style="249" customWidth="1"/>
    <col min="14358" max="14590" width="9.625" style="249"/>
    <col min="14591" max="14591" width="32.875" style="249" customWidth="1"/>
    <col min="14592" max="14592" width="6.875" style="249" customWidth="1"/>
    <col min="14593" max="14593" width="11.125" style="249" customWidth="1"/>
    <col min="14594" max="14594" width="12.375" style="249" customWidth="1"/>
    <col min="14595" max="14595" width="13.125" style="249" customWidth="1"/>
    <col min="14596" max="14596" width="12.125" style="249" customWidth="1"/>
    <col min="14597" max="14597" width="11.375" style="249" customWidth="1"/>
    <col min="14598" max="14601" width="12.875" style="249" customWidth="1"/>
    <col min="14602" max="14602" width="13.125" style="249" customWidth="1"/>
    <col min="14603" max="14603" width="12.875" style="249" customWidth="1"/>
    <col min="14604" max="14604" width="13.125" style="249" customWidth="1"/>
    <col min="14605" max="14612" width="9.625" style="249"/>
    <col min="14613" max="14613" width="12.625" style="249" customWidth="1"/>
    <col min="14614" max="14846" width="9.625" style="249"/>
    <col min="14847" max="14847" width="32.875" style="249" customWidth="1"/>
    <col min="14848" max="14848" width="6.875" style="249" customWidth="1"/>
    <col min="14849" max="14849" width="11.125" style="249" customWidth="1"/>
    <col min="14850" max="14850" width="12.375" style="249" customWidth="1"/>
    <col min="14851" max="14851" width="13.125" style="249" customWidth="1"/>
    <col min="14852" max="14852" width="12.125" style="249" customWidth="1"/>
    <col min="14853" max="14853" width="11.375" style="249" customWidth="1"/>
    <col min="14854" max="14857" width="12.875" style="249" customWidth="1"/>
    <col min="14858" max="14858" width="13.125" style="249" customWidth="1"/>
    <col min="14859" max="14859" width="12.875" style="249" customWidth="1"/>
    <col min="14860" max="14860" width="13.125" style="249" customWidth="1"/>
    <col min="14861" max="14868" width="9.625" style="249"/>
    <col min="14869" max="14869" width="12.625" style="249" customWidth="1"/>
    <col min="14870" max="15102" width="9.625" style="249"/>
    <col min="15103" max="15103" width="32.875" style="249" customWidth="1"/>
    <col min="15104" max="15104" width="6.875" style="249" customWidth="1"/>
    <col min="15105" max="15105" width="11.125" style="249" customWidth="1"/>
    <col min="15106" max="15106" width="12.375" style="249" customWidth="1"/>
    <col min="15107" max="15107" width="13.125" style="249" customWidth="1"/>
    <col min="15108" max="15108" width="12.125" style="249" customWidth="1"/>
    <col min="15109" max="15109" width="11.375" style="249" customWidth="1"/>
    <col min="15110" max="15113" width="12.875" style="249" customWidth="1"/>
    <col min="15114" max="15114" width="13.125" style="249" customWidth="1"/>
    <col min="15115" max="15115" width="12.875" style="249" customWidth="1"/>
    <col min="15116" max="15116" width="13.125" style="249" customWidth="1"/>
    <col min="15117" max="15124" width="9.625" style="249"/>
    <col min="15125" max="15125" width="12.625" style="249" customWidth="1"/>
    <col min="15126" max="15358" width="9.625" style="249"/>
    <col min="15359" max="15359" width="32.875" style="249" customWidth="1"/>
    <col min="15360" max="15360" width="6.875" style="249" customWidth="1"/>
    <col min="15361" max="15361" width="11.125" style="249" customWidth="1"/>
    <col min="15362" max="15362" width="12.375" style="249" customWidth="1"/>
    <col min="15363" max="15363" width="13.125" style="249" customWidth="1"/>
    <col min="15364" max="15364" width="12.125" style="249" customWidth="1"/>
    <col min="15365" max="15365" width="11.375" style="249" customWidth="1"/>
    <col min="15366" max="15369" width="12.875" style="249" customWidth="1"/>
    <col min="15370" max="15370" width="13.125" style="249" customWidth="1"/>
    <col min="15371" max="15371" width="12.875" style="249" customWidth="1"/>
    <col min="15372" max="15372" width="13.125" style="249" customWidth="1"/>
    <col min="15373" max="15380" width="9.625" style="249"/>
    <col min="15381" max="15381" width="12.625" style="249" customWidth="1"/>
    <col min="15382" max="15614" width="9.625" style="249"/>
    <col min="15615" max="15615" width="32.875" style="249" customWidth="1"/>
    <col min="15616" max="15616" width="6.875" style="249" customWidth="1"/>
    <col min="15617" max="15617" width="11.125" style="249" customWidth="1"/>
    <col min="15618" max="15618" width="12.375" style="249" customWidth="1"/>
    <col min="15619" max="15619" width="13.125" style="249" customWidth="1"/>
    <col min="15620" max="15620" width="12.125" style="249" customWidth="1"/>
    <col min="15621" max="15621" width="11.375" style="249" customWidth="1"/>
    <col min="15622" max="15625" width="12.875" style="249" customWidth="1"/>
    <col min="15626" max="15626" width="13.125" style="249" customWidth="1"/>
    <col min="15627" max="15627" width="12.875" style="249" customWidth="1"/>
    <col min="15628" max="15628" width="13.125" style="249" customWidth="1"/>
    <col min="15629" max="15636" width="9.625" style="249"/>
    <col min="15637" max="15637" width="12.625" style="249" customWidth="1"/>
    <col min="15638" max="15870" width="9.625" style="249"/>
    <col min="15871" max="15871" width="32.875" style="249" customWidth="1"/>
    <col min="15872" max="15872" width="6.875" style="249" customWidth="1"/>
    <col min="15873" max="15873" width="11.125" style="249" customWidth="1"/>
    <col min="15874" max="15874" width="12.375" style="249" customWidth="1"/>
    <col min="15875" max="15875" width="13.125" style="249" customWidth="1"/>
    <col min="15876" max="15876" width="12.125" style="249" customWidth="1"/>
    <col min="15877" max="15877" width="11.375" style="249" customWidth="1"/>
    <col min="15878" max="15881" width="12.875" style="249" customWidth="1"/>
    <col min="15882" max="15882" width="13.125" style="249" customWidth="1"/>
    <col min="15883" max="15883" width="12.875" style="249" customWidth="1"/>
    <col min="15884" max="15884" width="13.125" style="249" customWidth="1"/>
    <col min="15885" max="15892" width="9.625" style="249"/>
    <col min="15893" max="15893" width="12.625" style="249" customWidth="1"/>
    <col min="15894" max="16126" width="9.625" style="249"/>
    <col min="16127" max="16127" width="32.875" style="249" customWidth="1"/>
    <col min="16128" max="16128" width="6.875" style="249" customWidth="1"/>
    <col min="16129" max="16129" width="11.125" style="249" customWidth="1"/>
    <col min="16130" max="16130" width="12.375" style="249" customWidth="1"/>
    <col min="16131" max="16131" width="13.125" style="249" customWidth="1"/>
    <col min="16132" max="16132" width="12.125" style="249" customWidth="1"/>
    <col min="16133" max="16133" width="11.375" style="249" customWidth="1"/>
    <col min="16134" max="16137" width="12.875" style="249" customWidth="1"/>
    <col min="16138" max="16138" width="13.125" style="249" customWidth="1"/>
    <col min="16139" max="16139" width="12.875" style="249" customWidth="1"/>
    <col min="16140" max="16140" width="13.125" style="249" customWidth="1"/>
    <col min="16141" max="16148" width="9.625" style="249"/>
    <col min="16149" max="16149" width="12.625" style="249" customWidth="1"/>
    <col min="16150" max="16384" width="9.625" style="249"/>
  </cols>
  <sheetData>
    <row r="1" spans="1:91" ht="13.5" customHeight="1" x14ac:dyDescent="0.2">
      <c r="A1" s="222" t="s">
        <v>146</v>
      </c>
      <c r="B1" s="223"/>
      <c r="C1" s="223"/>
      <c r="D1" s="223"/>
      <c r="E1" s="223"/>
      <c r="F1" s="223"/>
      <c r="G1" s="223"/>
      <c r="H1" s="223"/>
      <c r="I1" s="223"/>
      <c r="J1" s="533"/>
      <c r="K1" s="533"/>
      <c r="L1" s="533"/>
      <c r="T1" s="244"/>
    </row>
    <row r="2" spans="1:91" ht="13.5" customHeight="1" x14ac:dyDescent="0.2">
      <c r="A2" s="229"/>
      <c r="B2" s="230"/>
      <c r="C2" s="281"/>
      <c r="D2" s="281"/>
      <c r="E2" s="230"/>
      <c r="F2" s="230"/>
      <c r="G2" s="230"/>
      <c r="H2" s="230"/>
      <c r="I2" s="230"/>
      <c r="J2" s="534"/>
      <c r="K2" s="534"/>
      <c r="L2" s="534"/>
      <c r="T2" s="244"/>
    </row>
    <row r="3" spans="1:91" x14ac:dyDescent="0.2">
      <c r="A3" s="236" t="s">
        <v>115</v>
      </c>
      <c r="B3" s="283"/>
      <c r="C3" s="237" t="s">
        <v>34</v>
      </c>
      <c r="D3" s="237" t="s">
        <v>35</v>
      </c>
      <c r="E3" s="284" t="s">
        <v>36</v>
      </c>
      <c r="F3" s="284" t="s">
        <v>37</v>
      </c>
      <c r="G3" s="284" t="s">
        <v>40</v>
      </c>
      <c r="H3" s="284" t="s">
        <v>41</v>
      </c>
      <c r="I3" s="284" t="s">
        <v>356</v>
      </c>
      <c r="J3" s="535" t="s">
        <v>356</v>
      </c>
      <c r="K3" s="535" t="s">
        <v>396</v>
      </c>
      <c r="L3" s="535"/>
      <c r="T3" s="286"/>
    </row>
    <row r="4" spans="1:91" x14ac:dyDescent="0.2">
      <c r="A4" s="236" t="s">
        <v>116</v>
      </c>
      <c r="B4" s="283"/>
      <c r="C4" s="240" t="s">
        <v>117</v>
      </c>
      <c r="D4" s="240" t="s">
        <v>117</v>
      </c>
      <c r="E4" s="287" t="s">
        <v>117</v>
      </c>
      <c r="F4" s="287" t="s">
        <v>117</v>
      </c>
      <c r="G4" s="287" t="s">
        <v>117</v>
      </c>
      <c r="H4" s="287" t="s">
        <v>117</v>
      </c>
      <c r="I4" s="287" t="s">
        <v>117</v>
      </c>
      <c r="J4" s="536" t="s">
        <v>409</v>
      </c>
      <c r="K4" s="536" t="s">
        <v>409</v>
      </c>
      <c r="L4" s="536"/>
      <c r="T4" s="286"/>
    </row>
    <row r="5" spans="1:91" x14ac:dyDescent="0.2">
      <c r="A5" s="241" t="s">
        <v>118</v>
      </c>
      <c r="B5" s="288"/>
      <c r="C5" s="242" t="s">
        <v>147</v>
      </c>
      <c r="D5" s="242" t="s">
        <v>147</v>
      </c>
      <c r="E5" s="289" t="s">
        <v>147</v>
      </c>
      <c r="F5" s="289" t="s">
        <v>147</v>
      </c>
      <c r="G5" s="289" t="s">
        <v>147</v>
      </c>
      <c r="H5" s="289" t="s">
        <v>147</v>
      </c>
      <c r="I5" s="289" t="s">
        <v>147</v>
      </c>
      <c r="J5" s="537" t="s">
        <v>422</v>
      </c>
      <c r="K5" s="537" t="s">
        <v>421</v>
      </c>
      <c r="L5" s="537"/>
      <c r="T5" s="286"/>
      <c r="V5" s="286"/>
      <c r="W5" s="286"/>
    </row>
    <row r="6" spans="1:91" ht="7.5" customHeight="1" x14ac:dyDescent="0.2">
      <c r="A6" s="236"/>
      <c r="B6" s="290"/>
      <c r="C6" s="244"/>
      <c r="D6" s="244"/>
      <c r="E6" s="244"/>
      <c r="F6" s="244"/>
      <c r="G6" s="244"/>
      <c r="H6" s="244"/>
      <c r="I6" s="244"/>
      <c r="J6" s="538"/>
      <c r="K6" s="538"/>
      <c r="L6" s="538"/>
      <c r="T6" s="286"/>
      <c r="V6" s="286"/>
      <c r="W6" s="286"/>
    </row>
    <row r="7" spans="1:91" ht="15" x14ac:dyDescent="0.2">
      <c r="A7" s="283" t="s">
        <v>2</v>
      </c>
      <c r="B7" s="246"/>
      <c r="C7" s="285"/>
      <c r="D7" s="285" t="s">
        <v>120</v>
      </c>
      <c r="E7" s="461"/>
      <c r="F7" s="467"/>
      <c r="G7" s="468"/>
      <c r="H7" s="468"/>
      <c r="I7" s="468"/>
      <c r="J7" s="539"/>
      <c r="K7" s="539"/>
      <c r="L7" s="539"/>
      <c r="M7" s="468"/>
      <c r="N7" s="468"/>
      <c r="O7" s="468"/>
      <c r="P7" s="468"/>
      <c r="Q7" s="468"/>
      <c r="R7" s="468"/>
      <c r="S7" s="468"/>
      <c r="T7" s="468"/>
      <c r="U7" s="468"/>
      <c r="V7" s="468"/>
      <c r="W7" s="477">
        <v>0.16788321167883219</v>
      </c>
      <c r="X7" s="477">
        <v>-6.25E-2</v>
      </c>
      <c r="Y7" s="477">
        <v>1.3333333333333286E-2</v>
      </c>
      <c r="Z7" s="477">
        <v>1.3157894736842059E-2</v>
      </c>
      <c r="AA7" s="477">
        <v>1.2987012987012943E-2</v>
      </c>
      <c r="AB7" s="477">
        <v>1.2820512820512777E-2</v>
      </c>
      <c r="AC7" s="477">
        <v>1.8987341772151948E-2</v>
      </c>
      <c r="AD7" s="477">
        <v>1.8633540372670853E-2</v>
      </c>
      <c r="AE7" s="477">
        <v>1.8292682926829312E-2</v>
      </c>
      <c r="AF7" s="477">
        <v>1.796407185628747E-2</v>
      </c>
      <c r="AG7" s="477">
        <v>1.7647058823529453E-2</v>
      </c>
      <c r="AH7" s="476"/>
      <c r="AI7" s="468"/>
      <c r="AJ7" s="468"/>
      <c r="AK7" s="468"/>
      <c r="AL7" s="465"/>
      <c r="AM7" s="465"/>
      <c r="AN7" s="465"/>
      <c r="AO7" s="464"/>
      <c r="AP7" s="463"/>
      <c r="AQ7" s="469"/>
      <c r="AR7" s="468"/>
      <c r="AS7" s="463"/>
      <c r="AT7" s="470"/>
      <c r="AU7" s="462"/>
      <c r="AV7" s="462"/>
      <c r="AW7" s="462"/>
      <c r="AX7" s="462"/>
      <c r="AY7" s="462"/>
      <c r="AZ7" s="462"/>
      <c r="BA7" s="461"/>
      <c r="BB7" s="475"/>
      <c r="BC7" s="475"/>
      <c r="BD7" s="467"/>
      <c r="BE7" s="473"/>
      <c r="BF7" s="473"/>
      <c r="BG7" s="473"/>
      <c r="BH7" s="473"/>
      <c r="BI7" s="471"/>
      <c r="BJ7" s="471"/>
      <c r="BK7" s="471"/>
      <c r="BL7" s="471"/>
      <c r="BM7" s="471"/>
      <c r="BN7" s="471"/>
      <c r="BO7" s="471"/>
      <c r="BP7" s="471"/>
      <c r="BQ7" s="472"/>
      <c r="BR7" s="471"/>
      <c r="BS7" s="474"/>
      <c r="BT7" s="466"/>
      <c r="BU7" s="466"/>
      <c r="BV7" s="461"/>
      <c r="BW7" s="461"/>
      <c r="BX7" s="461"/>
      <c r="BY7" s="461"/>
      <c r="BZ7" s="461"/>
      <c r="CA7" s="461"/>
      <c r="CB7" s="461"/>
      <c r="CC7" s="461"/>
      <c r="CD7" s="461"/>
      <c r="CE7" s="461"/>
      <c r="CF7" s="461"/>
      <c r="CG7" s="461"/>
      <c r="CH7" s="461"/>
      <c r="CI7" s="461"/>
      <c r="CJ7" s="461"/>
      <c r="CK7" s="461"/>
      <c r="CL7" s="461"/>
      <c r="CM7" s="461"/>
    </row>
    <row r="8" spans="1:91" ht="6.75" customHeight="1" x14ac:dyDescent="0.2">
      <c r="A8" s="291"/>
      <c r="B8" s="248"/>
      <c r="J8" s="540"/>
      <c r="L8" s="540"/>
      <c r="T8" s="244"/>
      <c r="V8" s="278"/>
      <c r="W8" s="278"/>
    </row>
    <row r="9" spans="1:91" x14ac:dyDescent="0.2">
      <c r="A9" s="293" t="s">
        <v>148</v>
      </c>
      <c r="B9" s="246"/>
      <c r="C9" s="294">
        <v>41.7</v>
      </c>
      <c r="D9" s="294">
        <v>38.1</v>
      </c>
      <c r="E9" s="294">
        <v>30.200000000000003</v>
      </c>
      <c r="F9" s="294">
        <f>F10+F11+F12</f>
        <v>22.200000000000003</v>
      </c>
      <c r="G9" s="294">
        <f>G10+G11+G12</f>
        <v>14</v>
      </c>
      <c r="H9" s="294">
        <f>H10+H11+H12</f>
        <v>27.8</v>
      </c>
      <c r="I9" s="294">
        <f>I10+I11+I12</f>
        <v>39.6</v>
      </c>
      <c r="J9" s="541">
        <f t="shared" ref="J9" si="0">J10+J11+J12</f>
        <v>5.5</v>
      </c>
      <c r="K9" s="541">
        <f t="shared" ref="K9" si="1">K10+K11+K12</f>
        <v>6.3000000000000007</v>
      </c>
      <c r="L9" s="541"/>
      <c r="T9" s="244"/>
    </row>
    <row r="10" spans="1:91" x14ac:dyDescent="0.2">
      <c r="A10" s="295" t="s">
        <v>149</v>
      </c>
      <c r="B10" s="246"/>
      <c r="C10" s="296">
        <v>37.700000000000003</v>
      </c>
      <c r="D10" s="296">
        <v>30.6</v>
      </c>
      <c r="E10" s="296">
        <v>26.8</v>
      </c>
      <c r="F10" s="296">
        <v>18.600000000000001</v>
      </c>
      <c r="G10" s="296">
        <v>11</v>
      </c>
      <c r="H10" s="296">
        <v>24.8</v>
      </c>
      <c r="I10" s="296">
        <v>36.299999999999997</v>
      </c>
      <c r="J10" s="542">
        <v>5</v>
      </c>
      <c r="K10" s="542">
        <v>4.4000000000000004</v>
      </c>
      <c r="L10" s="542"/>
      <c r="T10" s="244"/>
      <c r="V10" s="278"/>
      <c r="W10" s="278"/>
    </row>
    <row r="11" spans="1:91" x14ac:dyDescent="0.2">
      <c r="A11" s="295" t="s">
        <v>150</v>
      </c>
      <c r="B11" s="246"/>
      <c r="C11" s="296">
        <v>1.1000000000000001</v>
      </c>
      <c r="D11" s="296">
        <v>2.9</v>
      </c>
      <c r="E11" s="296">
        <v>2.2999999999999998</v>
      </c>
      <c r="F11" s="296">
        <v>2.5</v>
      </c>
      <c r="G11" s="296">
        <v>2</v>
      </c>
      <c r="H11" s="296">
        <v>2.1</v>
      </c>
      <c r="I11" s="296">
        <v>1.7</v>
      </c>
      <c r="J11" s="542">
        <v>0.2</v>
      </c>
      <c r="K11" s="542">
        <f>0.7+0.8</f>
        <v>1.5</v>
      </c>
      <c r="L11" s="542"/>
      <c r="T11" s="244"/>
      <c r="V11" s="278"/>
      <c r="W11" s="278"/>
    </row>
    <row r="12" spans="1:91" x14ac:dyDescent="0.2">
      <c r="A12" s="295" t="s">
        <v>151</v>
      </c>
      <c r="B12" s="246"/>
      <c r="C12" s="296">
        <v>2.9000000000000004</v>
      </c>
      <c r="D12" s="296">
        <v>4.5999999999999996</v>
      </c>
      <c r="E12" s="296">
        <v>1.1000000000000001</v>
      </c>
      <c r="F12" s="296">
        <v>1.1000000000000001</v>
      </c>
      <c r="G12" s="296">
        <v>1</v>
      </c>
      <c r="H12" s="296">
        <v>0.9</v>
      </c>
      <c r="I12" s="296">
        <v>1.6</v>
      </c>
      <c r="J12" s="542">
        <v>0.3</v>
      </c>
      <c r="K12" s="542">
        <v>0.4</v>
      </c>
      <c r="L12" s="542"/>
      <c r="T12" s="244"/>
      <c r="V12" s="278"/>
      <c r="W12" s="278"/>
    </row>
    <row r="13" spans="1:91" ht="6.75" customHeight="1" x14ac:dyDescent="0.2">
      <c r="A13" s="297"/>
      <c r="B13" s="246"/>
      <c r="C13" s="296"/>
      <c r="D13" s="296"/>
      <c r="E13" s="296"/>
      <c r="F13" s="296"/>
      <c r="G13" s="296"/>
      <c r="H13" s="296"/>
      <c r="I13" s="296"/>
      <c r="J13" s="542"/>
      <c r="K13" s="542"/>
      <c r="L13" s="542"/>
      <c r="T13" s="244"/>
      <c r="V13" s="278"/>
      <c r="W13" s="278"/>
    </row>
    <row r="14" spans="1:91" x14ac:dyDescent="0.2">
      <c r="A14" s="293" t="s">
        <v>152</v>
      </c>
      <c r="B14" s="246"/>
      <c r="C14" s="294">
        <v>561.4</v>
      </c>
      <c r="D14" s="294">
        <f>D15+D16+D17+D18</f>
        <v>474.6</v>
      </c>
      <c r="E14" s="294">
        <f>E15+E16+E17+E18</f>
        <v>464.1</v>
      </c>
      <c r="F14" s="294">
        <f>F15+F16+F17+F18</f>
        <v>608.30000000000007</v>
      </c>
      <c r="G14" s="294">
        <f>G15+G16+G17+G18</f>
        <v>690.3</v>
      </c>
      <c r="H14" s="294">
        <f>SUM(H15:H18)</f>
        <v>451.40000000000003</v>
      </c>
      <c r="I14" s="294">
        <f>SUM(I15:I18)</f>
        <v>531.6</v>
      </c>
      <c r="J14" s="541">
        <f t="shared" ref="J14" si="2">SUM(J15:J18)</f>
        <v>131.5</v>
      </c>
      <c r="K14" s="541">
        <f t="shared" ref="K14" si="3">SUM(K15:K18)</f>
        <v>254.5</v>
      </c>
      <c r="L14" s="541"/>
      <c r="T14" s="244"/>
      <c r="V14" s="278"/>
      <c r="W14" s="278"/>
    </row>
    <row r="15" spans="1:91" x14ac:dyDescent="0.2">
      <c r="A15" s="297" t="s">
        <v>153</v>
      </c>
      <c r="B15" s="246"/>
      <c r="C15" s="294">
        <v>6.2</v>
      </c>
      <c r="D15" s="294">
        <v>6.2</v>
      </c>
      <c r="E15" s="294">
        <v>0.3</v>
      </c>
      <c r="F15" s="294">
        <v>1.1000000000000001</v>
      </c>
      <c r="G15" s="294">
        <v>13.2</v>
      </c>
      <c r="H15" s="294">
        <v>9.6</v>
      </c>
      <c r="I15" s="294">
        <v>6.8</v>
      </c>
      <c r="J15" s="541">
        <v>1.2</v>
      </c>
      <c r="K15" s="541">
        <v>2.2000000000000002</v>
      </c>
      <c r="L15" s="541"/>
      <c r="T15" s="244"/>
      <c r="V15" s="278"/>
      <c r="W15" s="278"/>
    </row>
    <row r="16" spans="1:91" x14ac:dyDescent="0.2">
      <c r="A16" s="295" t="s">
        <v>154</v>
      </c>
      <c r="B16" s="246"/>
      <c r="C16" s="294">
        <v>347.6</v>
      </c>
      <c r="D16" s="294">
        <v>364.2</v>
      </c>
      <c r="E16" s="294">
        <v>307.7</v>
      </c>
      <c r="F16" s="294">
        <v>429.6</v>
      </c>
      <c r="G16" s="294">
        <v>428.8</v>
      </c>
      <c r="H16" s="294">
        <v>322.5</v>
      </c>
      <c r="I16" s="294">
        <v>336.5</v>
      </c>
      <c r="J16" s="541">
        <f>43.1+53.7</f>
        <v>96.800000000000011</v>
      </c>
      <c r="K16" s="541">
        <f>101.2+104.2</f>
        <v>205.4</v>
      </c>
      <c r="L16" s="541"/>
      <c r="T16" s="244"/>
    </row>
    <row r="17" spans="1:23" x14ac:dyDescent="0.2">
      <c r="A17" s="295" t="s">
        <v>155</v>
      </c>
      <c r="B17" s="246"/>
      <c r="C17" s="294">
        <v>145.1</v>
      </c>
      <c r="D17" s="294">
        <v>72.099999999999994</v>
      </c>
      <c r="E17" s="294">
        <v>123.5</v>
      </c>
      <c r="F17" s="294">
        <v>132.6</v>
      </c>
      <c r="G17" s="294">
        <v>220.8</v>
      </c>
      <c r="H17" s="294">
        <v>88.3</v>
      </c>
      <c r="I17" s="294">
        <v>166.3</v>
      </c>
      <c r="J17" s="541">
        <f>28.4+2</f>
        <v>30.4</v>
      </c>
      <c r="K17" s="541">
        <f>31+0.3</f>
        <v>31.3</v>
      </c>
      <c r="L17" s="541"/>
      <c r="T17" s="244"/>
    </row>
    <row r="18" spans="1:23" x14ac:dyDescent="0.2">
      <c r="A18" s="295" t="s">
        <v>156</v>
      </c>
      <c r="B18" s="246"/>
      <c r="C18" s="294">
        <v>62.5</v>
      </c>
      <c r="D18" s="294">
        <v>32.1</v>
      </c>
      <c r="E18" s="294">
        <v>32.6</v>
      </c>
      <c r="F18" s="294">
        <v>45</v>
      </c>
      <c r="G18" s="294">
        <v>27.5</v>
      </c>
      <c r="H18" s="294">
        <v>31</v>
      </c>
      <c r="I18" s="294">
        <v>22</v>
      </c>
      <c r="J18" s="541">
        <v>3.1</v>
      </c>
      <c r="K18" s="541">
        <f>15.5+0.1</f>
        <v>15.6</v>
      </c>
      <c r="L18" s="541"/>
      <c r="T18" s="244"/>
    </row>
    <row r="19" spans="1:23" ht="6.75" customHeight="1" x14ac:dyDescent="0.2">
      <c r="A19" s="297" t="s">
        <v>84</v>
      </c>
      <c r="B19" s="246"/>
      <c r="C19" s="296"/>
      <c r="D19" s="296"/>
      <c r="E19" s="296"/>
      <c r="F19" s="296"/>
      <c r="G19" s="296"/>
      <c r="H19" s="296"/>
      <c r="I19" s="296"/>
      <c r="J19" s="542"/>
      <c r="K19" s="542"/>
      <c r="L19" s="542"/>
      <c r="T19" s="244"/>
      <c r="V19" s="278"/>
      <c r="W19" s="278"/>
    </row>
    <row r="20" spans="1:23" ht="12" customHeight="1" x14ac:dyDescent="0.2">
      <c r="A20" s="298" t="s">
        <v>157</v>
      </c>
      <c r="B20" s="248"/>
      <c r="C20" s="294">
        <v>463.59999999999991</v>
      </c>
      <c r="D20" s="294">
        <v>605.80000000000007</v>
      </c>
      <c r="E20" s="294">
        <v>468.70000000000005</v>
      </c>
      <c r="F20" s="294">
        <v>487.19999999999993</v>
      </c>
      <c r="G20" s="294">
        <f>572.4-G15+G32-G17</f>
        <v>468.39999999999992</v>
      </c>
      <c r="H20" s="294">
        <f>378.3-H15+H32-H17</f>
        <v>281</v>
      </c>
      <c r="I20" s="294">
        <f>549.4-I15+I32-I17</f>
        <v>378.40000000000003</v>
      </c>
      <c r="J20" s="541">
        <f>158+80.5-J15+J32-J17</f>
        <v>207.6</v>
      </c>
      <c r="K20" s="541">
        <f>95.9+176.6-K15+K32-K17</f>
        <v>239.7</v>
      </c>
      <c r="L20" s="541"/>
      <c r="T20" s="244"/>
      <c r="V20" s="278"/>
      <c r="W20" s="278"/>
    </row>
    <row r="21" spans="1:23" ht="12" customHeight="1" x14ac:dyDescent="0.2">
      <c r="A21" s="297" t="s">
        <v>158</v>
      </c>
      <c r="B21" s="248"/>
      <c r="C21" s="296">
        <v>9.1</v>
      </c>
      <c r="D21" s="296">
        <v>10.4</v>
      </c>
      <c r="E21" s="296">
        <v>6.5</v>
      </c>
      <c r="F21" s="296">
        <v>5.5</v>
      </c>
      <c r="G21" s="296">
        <v>5.4</v>
      </c>
      <c r="H21" s="296">
        <v>5</v>
      </c>
      <c r="I21" s="296">
        <v>2.9</v>
      </c>
      <c r="J21" s="542">
        <v>0.8</v>
      </c>
      <c r="K21" s="542">
        <v>1</v>
      </c>
      <c r="L21" s="542"/>
      <c r="T21" s="244"/>
      <c r="V21" s="278"/>
      <c r="W21" s="278"/>
    </row>
    <row r="22" spans="1:23" ht="12" customHeight="1" x14ac:dyDescent="0.2">
      <c r="A22" s="297" t="s">
        <v>159</v>
      </c>
      <c r="B22" s="246"/>
      <c r="C22" s="296">
        <v>125.7</v>
      </c>
      <c r="D22" s="296">
        <v>0</v>
      </c>
      <c r="E22" s="296">
        <v>0</v>
      </c>
      <c r="F22" s="296">
        <v>61.4</v>
      </c>
      <c r="G22" s="296">
        <v>0</v>
      </c>
      <c r="H22" s="296">
        <v>0</v>
      </c>
      <c r="I22" s="296">
        <v>0</v>
      </c>
      <c r="J22" s="542">
        <v>0</v>
      </c>
      <c r="K22" s="542">
        <v>0</v>
      </c>
      <c r="L22" s="542"/>
      <c r="T22" s="244"/>
      <c r="V22" s="278"/>
      <c r="W22" s="278"/>
    </row>
    <row r="23" spans="1:23" ht="12" customHeight="1" x14ac:dyDescent="0.2">
      <c r="A23" s="297" t="s">
        <v>160</v>
      </c>
      <c r="B23" s="246"/>
      <c r="C23" s="296">
        <v>0</v>
      </c>
      <c r="D23" s="296">
        <v>132.5</v>
      </c>
      <c r="E23" s="296">
        <v>123.5</v>
      </c>
      <c r="F23" s="296">
        <v>155.4</v>
      </c>
      <c r="G23" s="296">
        <v>31.6</v>
      </c>
      <c r="H23" s="296">
        <v>96.4</v>
      </c>
      <c r="I23" s="296">
        <v>155.5</v>
      </c>
      <c r="J23" s="542">
        <f>90+31.4</f>
        <v>121.4</v>
      </c>
      <c r="K23" s="542">
        <v>154</v>
      </c>
      <c r="L23" s="542"/>
      <c r="T23" s="244"/>
      <c r="V23" s="278"/>
      <c r="W23" s="278"/>
    </row>
    <row r="24" spans="1:23" ht="12" customHeight="1" x14ac:dyDescent="0.2">
      <c r="A24" s="297" t="s">
        <v>161</v>
      </c>
      <c r="B24" s="246"/>
      <c r="C24" s="294">
        <v>16.899999999999999</v>
      </c>
      <c r="D24" s="294">
        <v>19.2</v>
      </c>
      <c r="E24" s="294">
        <v>9.3000000000000007</v>
      </c>
      <c r="F24" s="294">
        <v>13.7</v>
      </c>
      <c r="G24" s="294">
        <v>15.2</v>
      </c>
      <c r="H24" s="294">
        <v>7.4</v>
      </c>
      <c r="I24" s="294">
        <v>14.7</v>
      </c>
      <c r="J24" s="541">
        <f>2.5+1.6</f>
        <v>4.0999999999999996</v>
      </c>
      <c r="K24" s="541">
        <f>2.6+0.9</f>
        <v>3.5</v>
      </c>
      <c r="L24" s="541"/>
      <c r="T24" s="244"/>
      <c r="V24" s="278"/>
      <c r="W24" s="278"/>
    </row>
    <row r="25" spans="1:23" ht="12" customHeight="1" x14ac:dyDescent="0.2">
      <c r="A25" s="297" t="s">
        <v>162</v>
      </c>
      <c r="B25" s="246"/>
      <c r="C25" s="294">
        <v>71.2</v>
      </c>
      <c r="D25" s="294">
        <v>88.7</v>
      </c>
      <c r="E25" s="294">
        <v>71.900000000000006</v>
      </c>
      <c r="F25" s="294">
        <v>82.2</v>
      </c>
      <c r="G25" s="294">
        <v>98.5</v>
      </c>
      <c r="H25" s="294">
        <v>61.1</v>
      </c>
      <c r="I25" s="294">
        <v>62.9</v>
      </c>
      <c r="J25" s="541">
        <f>15.7+16.5</f>
        <v>32.200000000000003</v>
      </c>
      <c r="K25" s="541">
        <f>17.1+9.8</f>
        <v>26.900000000000002</v>
      </c>
      <c r="L25" s="541"/>
      <c r="T25" s="244"/>
      <c r="V25" s="278"/>
      <c r="W25" s="278"/>
    </row>
    <row r="26" spans="1:23" ht="12" customHeight="1" x14ac:dyDescent="0.2">
      <c r="A26" s="297" t="s">
        <v>163</v>
      </c>
      <c r="B26" s="246"/>
      <c r="C26" s="296">
        <v>5.5</v>
      </c>
      <c r="D26" s="296">
        <v>2</v>
      </c>
      <c r="E26" s="296">
        <v>2</v>
      </c>
      <c r="F26" s="296">
        <v>1.1000000000000001</v>
      </c>
      <c r="G26" s="296">
        <v>1.7</v>
      </c>
      <c r="H26" s="296">
        <v>0.4</v>
      </c>
      <c r="I26" s="296">
        <v>0.3</v>
      </c>
      <c r="J26" s="542">
        <v>0</v>
      </c>
      <c r="K26" s="542">
        <v>0.1</v>
      </c>
      <c r="L26" s="542"/>
      <c r="T26" s="244"/>
      <c r="V26" s="278"/>
      <c r="W26" s="278"/>
    </row>
    <row r="27" spans="1:23" ht="12" customHeight="1" x14ac:dyDescent="0.2">
      <c r="A27" s="297" t="s">
        <v>164</v>
      </c>
      <c r="B27" s="246"/>
      <c r="C27" s="296">
        <v>3</v>
      </c>
      <c r="D27" s="296">
        <v>3.8</v>
      </c>
      <c r="E27" s="296">
        <v>2.1</v>
      </c>
      <c r="F27" s="296">
        <v>2.4</v>
      </c>
      <c r="G27" s="296">
        <v>3.1</v>
      </c>
      <c r="H27" s="296">
        <v>3.1</v>
      </c>
      <c r="I27" s="296">
        <v>3.4</v>
      </c>
      <c r="J27" s="542">
        <v>1.1000000000000001</v>
      </c>
      <c r="K27" s="542">
        <v>1.2</v>
      </c>
      <c r="L27" s="542"/>
      <c r="T27" s="244"/>
      <c r="V27" s="278"/>
      <c r="W27" s="278"/>
    </row>
    <row r="28" spans="1:23" ht="12" customHeight="1" x14ac:dyDescent="0.2">
      <c r="A28" s="297" t="s">
        <v>165</v>
      </c>
      <c r="B28" s="246"/>
      <c r="C28" s="296">
        <v>0</v>
      </c>
      <c r="D28" s="296">
        <v>0</v>
      </c>
      <c r="E28" s="296">
        <v>12.4</v>
      </c>
      <c r="F28" s="296">
        <v>20.9</v>
      </c>
      <c r="G28" s="296">
        <v>2</v>
      </c>
      <c r="H28" s="296">
        <v>0</v>
      </c>
      <c r="I28" s="296">
        <v>0</v>
      </c>
      <c r="J28" s="542">
        <v>0</v>
      </c>
      <c r="K28" s="542">
        <v>0</v>
      </c>
      <c r="L28" s="542"/>
      <c r="T28" s="244"/>
    </row>
    <row r="29" spans="1:23" ht="12" customHeight="1" x14ac:dyDescent="0.2">
      <c r="A29" s="297" t="s">
        <v>166</v>
      </c>
      <c r="B29" s="246"/>
      <c r="C29" s="294">
        <v>122.8</v>
      </c>
      <c r="D29" s="294">
        <v>90.9</v>
      </c>
      <c r="E29" s="294">
        <v>111.7</v>
      </c>
      <c r="F29" s="294">
        <v>97</v>
      </c>
      <c r="G29" s="294">
        <v>141</v>
      </c>
      <c r="H29" s="294">
        <v>91.6</v>
      </c>
      <c r="I29" s="294">
        <v>110.2</v>
      </c>
      <c r="J29" s="541">
        <f>18.3+22.7</f>
        <v>41</v>
      </c>
      <c r="K29" s="541">
        <f>12.4+33.5</f>
        <v>45.9</v>
      </c>
      <c r="L29" s="541"/>
      <c r="T29" s="244"/>
      <c r="V29" s="278"/>
      <c r="W29" s="278"/>
    </row>
    <row r="30" spans="1:23" ht="12" customHeight="1" x14ac:dyDescent="0.2">
      <c r="A30" s="297" t="s">
        <v>167</v>
      </c>
      <c r="B30" s="246"/>
      <c r="C30" s="296">
        <v>6.6</v>
      </c>
      <c r="D30" s="296">
        <v>7.5</v>
      </c>
      <c r="E30" s="296">
        <v>3.8</v>
      </c>
      <c r="F30" s="296">
        <v>3.3</v>
      </c>
      <c r="G30" s="296">
        <v>4.5</v>
      </c>
      <c r="H30" s="296">
        <v>2.7</v>
      </c>
      <c r="I30" s="296">
        <v>2.1</v>
      </c>
      <c r="J30" s="542">
        <v>1</v>
      </c>
      <c r="K30" s="542">
        <v>1.1000000000000001</v>
      </c>
      <c r="L30" s="542"/>
      <c r="T30" s="244"/>
    </row>
    <row r="31" spans="1:23" ht="12" customHeight="1" x14ac:dyDescent="0.2">
      <c r="A31" s="297" t="s">
        <v>168</v>
      </c>
      <c r="B31" s="246"/>
      <c r="C31" s="296">
        <v>0</v>
      </c>
      <c r="D31" s="296">
        <v>1</v>
      </c>
      <c r="E31" s="296">
        <v>0</v>
      </c>
      <c r="F31" s="296">
        <v>0</v>
      </c>
      <c r="G31" s="296">
        <v>0</v>
      </c>
      <c r="H31" s="296">
        <v>0</v>
      </c>
      <c r="I31" s="296">
        <v>0</v>
      </c>
      <c r="J31" s="542">
        <v>0</v>
      </c>
      <c r="K31" s="542">
        <v>0</v>
      </c>
      <c r="L31" s="542"/>
      <c r="T31" s="244"/>
      <c r="V31" s="278"/>
      <c r="W31" s="278"/>
    </row>
    <row r="32" spans="1:23" ht="12" customHeight="1" x14ac:dyDescent="0.2">
      <c r="A32" s="295" t="s">
        <v>169</v>
      </c>
      <c r="B32" s="246"/>
      <c r="C32" s="296">
        <v>75.400000000000006</v>
      </c>
      <c r="D32" s="296">
        <v>219.5</v>
      </c>
      <c r="E32" s="296">
        <v>106.9</v>
      </c>
      <c r="F32" s="296">
        <v>22.4</v>
      </c>
      <c r="G32" s="296">
        <v>130</v>
      </c>
      <c r="H32" s="296">
        <v>0.6</v>
      </c>
      <c r="I32" s="296">
        <v>2.1</v>
      </c>
      <c r="J32" s="542">
        <v>0.7</v>
      </c>
      <c r="K32" s="542">
        <v>0.7</v>
      </c>
      <c r="L32" s="542"/>
      <c r="T32" s="244"/>
      <c r="V32" s="278"/>
      <c r="W32" s="278"/>
    </row>
    <row r="33" spans="1:23" ht="12" customHeight="1" x14ac:dyDescent="0.2">
      <c r="A33" s="297" t="s">
        <v>170</v>
      </c>
      <c r="B33" s="246"/>
      <c r="C33" s="299">
        <v>27.399999999999864</v>
      </c>
      <c r="D33" s="299">
        <v>30.300000000000068</v>
      </c>
      <c r="E33" s="299">
        <v>18.600000000000023</v>
      </c>
      <c r="F33" s="299">
        <v>21.899999999999977</v>
      </c>
      <c r="G33" s="300">
        <f>G20-SUM(G21:G32)</f>
        <v>35.39999999999992</v>
      </c>
      <c r="H33" s="300">
        <f>H20-SUM(H21:H32)</f>
        <v>12.699999999999989</v>
      </c>
      <c r="I33" s="300">
        <f>I20-SUM(I21:I32)</f>
        <v>24.299999999999955</v>
      </c>
      <c r="J33" s="543">
        <f t="shared" ref="J33" si="4">J20-SUM(J21:J32)</f>
        <v>5.3000000000000114</v>
      </c>
      <c r="K33" s="543">
        <f t="shared" ref="K33" si="5">K20-SUM(K21:K32)</f>
        <v>5.3000000000000114</v>
      </c>
      <c r="L33" s="543"/>
    </row>
    <row r="34" spans="1:23" ht="6.75" customHeight="1" x14ac:dyDescent="0.2">
      <c r="A34" s="297" t="s">
        <v>2</v>
      </c>
      <c r="B34" s="248"/>
      <c r="C34" s="296"/>
      <c r="D34" s="296"/>
      <c r="E34" s="296"/>
      <c r="F34" s="296"/>
      <c r="G34" s="296"/>
      <c r="H34" s="301"/>
      <c r="I34" s="301"/>
      <c r="J34" s="544"/>
      <c r="K34" s="544"/>
      <c r="L34" s="544"/>
      <c r="T34" s="244"/>
      <c r="V34" s="278"/>
      <c r="W34" s="278"/>
    </row>
    <row r="35" spans="1:23" x14ac:dyDescent="0.2">
      <c r="A35" s="293" t="s">
        <v>171</v>
      </c>
      <c r="B35" s="248"/>
      <c r="C35" s="294">
        <v>249.1</v>
      </c>
      <c r="D35" s="294">
        <v>110.8</v>
      </c>
      <c r="E35" s="294">
        <v>128</v>
      </c>
      <c r="F35" s="294">
        <v>91.4</v>
      </c>
      <c r="G35" s="294">
        <v>147.9</v>
      </c>
      <c r="H35" s="294">
        <v>54.1</v>
      </c>
      <c r="I35" s="294">
        <v>61.7</v>
      </c>
      <c r="J35" s="541">
        <f>4.2+8.6</f>
        <v>12.8</v>
      </c>
      <c r="K35" s="541">
        <f>1.8+3.6</f>
        <v>5.4</v>
      </c>
      <c r="L35" s="541"/>
      <c r="T35" s="244"/>
      <c r="V35" s="278"/>
      <c r="W35" s="278"/>
    </row>
    <row r="36" spans="1:23" x14ac:dyDescent="0.2">
      <c r="A36" s="297" t="s">
        <v>172</v>
      </c>
      <c r="B36" s="248"/>
      <c r="C36" s="296">
        <v>0</v>
      </c>
      <c r="D36" s="296">
        <v>0</v>
      </c>
      <c r="E36" s="296">
        <v>0</v>
      </c>
      <c r="F36" s="296">
        <v>0</v>
      </c>
      <c r="G36" s="296">
        <v>3</v>
      </c>
      <c r="H36" s="296">
        <v>0</v>
      </c>
      <c r="I36" s="296">
        <v>0</v>
      </c>
      <c r="J36" s="542">
        <v>0</v>
      </c>
      <c r="K36" s="542">
        <v>0</v>
      </c>
      <c r="L36" s="542"/>
      <c r="T36" s="244"/>
      <c r="V36" s="278"/>
      <c r="W36" s="278"/>
    </row>
    <row r="37" spans="1:23" x14ac:dyDescent="0.2">
      <c r="A37" s="297" t="s">
        <v>173</v>
      </c>
      <c r="B37" s="246"/>
      <c r="C37" s="296">
        <v>112.1</v>
      </c>
      <c r="D37" s="296">
        <v>41.7</v>
      </c>
      <c r="E37" s="296">
        <v>29.8</v>
      </c>
      <c r="F37" s="296">
        <v>0</v>
      </c>
      <c r="G37" s="296">
        <v>4.2</v>
      </c>
      <c r="H37" s="296">
        <v>6.8</v>
      </c>
      <c r="I37" s="296">
        <v>6.4</v>
      </c>
      <c r="J37" s="542">
        <v>4.3</v>
      </c>
      <c r="K37" s="542">
        <v>2.2999999999999998</v>
      </c>
      <c r="L37" s="542"/>
    </row>
    <row r="38" spans="1:23" x14ac:dyDescent="0.2">
      <c r="A38" s="297" t="s">
        <v>174</v>
      </c>
      <c r="B38" s="246"/>
      <c r="C38" s="296">
        <v>4.4000000000000004</v>
      </c>
      <c r="D38" s="296">
        <v>3.6</v>
      </c>
      <c r="E38" s="296">
        <v>4.0999999999999996</v>
      </c>
      <c r="F38" s="296">
        <v>3.1</v>
      </c>
      <c r="G38" s="296">
        <v>3.4</v>
      </c>
      <c r="H38" s="296">
        <v>1.3</v>
      </c>
      <c r="I38" s="296">
        <v>1.8</v>
      </c>
      <c r="J38" s="542">
        <v>1</v>
      </c>
      <c r="K38" s="542">
        <v>0.6</v>
      </c>
      <c r="L38" s="542"/>
    </row>
    <row r="39" spans="1:23" x14ac:dyDescent="0.2">
      <c r="A39" s="297" t="s">
        <v>175</v>
      </c>
      <c r="B39" s="246"/>
      <c r="C39" s="294">
        <v>15.5</v>
      </c>
      <c r="D39" s="294">
        <v>6.3</v>
      </c>
      <c r="E39" s="294">
        <v>0.5</v>
      </c>
      <c r="F39" s="296">
        <v>1.8</v>
      </c>
      <c r="G39" s="296">
        <v>4.4000000000000004</v>
      </c>
      <c r="H39" s="296">
        <v>7.7</v>
      </c>
      <c r="I39" s="296">
        <v>9.6</v>
      </c>
      <c r="J39" s="542">
        <v>4.9000000000000004</v>
      </c>
      <c r="K39" s="542">
        <v>2.2999999999999998</v>
      </c>
      <c r="L39" s="542"/>
    </row>
    <row r="40" spans="1:23" ht="12" customHeight="1" x14ac:dyDescent="0.2">
      <c r="A40" s="297" t="s">
        <v>176</v>
      </c>
      <c r="B40" s="248"/>
      <c r="C40" s="296">
        <v>89.5</v>
      </c>
      <c r="D40" s="296">
        <v>47.8</v>
      </c>
      <c r="E40" s="296">
        <v>93.2</v>
      </c>
      <c r="F40" s="296">
        <v>86.2</v>
      </c>
      <c r="G40" s="296">
        <v>85.1</v>
      </c>
      <c r="H40" s="296">
        <v>38.1</v>
      </c>
      <c r="I40" s="296">
        <v>43.9</v>
      </c>
      <c r="J40" s="542">
        <v>2.5</v>
      </c>
      <c r="K40" s="542">
        <v>0.2</v>
      </c>
      <c r="L40" s="542"/>
    </row>
    <row r="41" spans="1:23" ht="12" customHeight="1" x14ac:dyDescent="0.2">
      <c r="A41" s="297" t="s">
        <v>177</v>
      </c>
      <c r="B41" s="246"/>
      <c r="C41" s="296">
        <v>18.399999999999999</v>
      </c>
      <c r="D41" s="296">
        <v>0</v>
      </c>
      <c r="E41" s="296">
        <v>0</v>
      </c>
      <c r="F41" s="296">
        <v>0</v>
      </c>
      <c r="G41" s="296">
        <v>0</v>
      </c>
      <c r="H41" s="296">
        <v>0</v>
      </c>
      <c r="I41" s="296">
        <v>0</v>
      </c>
      <c r="J41" s="542">
        <v>0</v>
      </c>
      <c r="K41" s="542">
        <v>0</v>
      </c>
      <c r="L41" s="542"/>
      <c r="T41" s="244"/>
      <c r="V41" s="278"/>
      <c r="W41" s="278"/>
    </row>
    <row r="42" spans="1:23" ht="12" customHeight="1" x14ac:dyDescent="0.2">
      <c r="A42" s="297" t="s">
        <v>178</v>
      </c>
      <c r="B42" s="246"/>
      <c r="C42" s="296">
        <v>0</v>
      </c>
      <c r="D42" s="296">
        <v>0</v>
      </c>
      <c r="E42" s="296">
        <v>0</v>
      </c>
      <c r="F42" s="296">
        <v>0</v>
      </c>
      <c r="G42" s="296">
        <v>0</v>
      </c>
      <c r="H42" s="296">
        <v>0</v>
      </c>
      <c r="I42" s="296">
        <v>0</v>
      </c>
      <c r="J42" s="542">
        <v>0</v>
      </c>
      <c r="K42" s="542">
        <v>0</v>
      </c>
      <c r="L42" s="542"/>
      <c r="T42" s="244"/>
      <c r="V42" s="278"/>
      <c r="W42" s="278"/>
    </row>
    <row r="43" spans="1:23" x14ac:dyDescent="0.2">
      <c r="A43" s="297" t="s">
        <v>179</v>
      </c>
      <c r="B43" s="246"/>
      <c r="C43" s="296">
        <v>0.9</v>
      </c>
      <c r="D43" s="296">
        <v>0.8</v>
      </c>
      <c r="E43" s="296">
        <v>0.1</v>
      </c>
      <c r="F43" s="296">
        <v>0.2</v>
      </c>
      <c r="G43" s="296">
        <v>0.2</v>
      </c>
      <c r="H43" s="296">
        <v>0.2</v>
      </c>
      <c r="I43" s="296">
        <v>0.1</v>
      </c>
      <c r="J43" s="542">
        <v>0.1</v>
      </c>
      <c r="K43" s="542">
        <v>0</v>
      </c>
      <c r="L43" s="542"/>
      <c r="T43" s="244"/>
      <c r="V43" s="278"/>
      <c r="W43" s="278"/>
    </row>
    <row r="44" spans="1:23" x14ac:dyDescent="0.2">
      <c r="A44" s="297" t="s">
        <v>180</v>
      </c>
      <c r="B44" s="246"/>
      <c r="C44" s="296">
        <v>0</v>
      </c>
      <c r="D44" s="296">
        <v>0</v>
      </c>
      <c r="E44" s="296">
        <v>0</v>
      </c>
      <c r="F44" s="296">
        <v>0</v>
      </c>
      <c r="G44" s="296">
        <v>0</v>
      </c>
      <c r="H44" s="296">
        <v>0</v>
      </c>
      <c r="I44" s="296">
        <v>0</v>
      </c>
      <c r="J44" s="542">
        <v>0</v>
      </c>
      <c r="K44" s="542">
        <v>0</v>
      </c>
      <c r="L44" s="542"/>
      <c r="T44" s="244"/>
      <c r="V44" s="278"/>
      <c r="W44" s="278"/>
    </row>
    <row r="45" spans="1:23" x14ac:dyDescent="0.2">
      <c r="A45" s="297" t="s">
        <v>181</v>
      </c>
      <c r="B45" s="246"/>
      <c r="C45" s="299">
        <v>8.2999999999999829</v>
      </c>
      <c r="D45" s="299">
        <v>10.599999999999994</v>
      </c>
      <c r="E45" s="299">
        <v>0.40000000000001135</v>
      </c>
      <c r="F45" s="299">
        <v>9.9999999999994316E-2</v>
      </c>
      <c r="G45" s="299">
        <f>G35-SUM(G36:G44)</f>
        <v>47.600000000000009</v>
      </c>
      <c r="H45" s="300">
        <f>H35-SUM(H36:H44)</f>
        <v>0</v>
      </c>
      <c r="I45" s="300">
        <v>0</v>
      </c>
      <c r="J45" s="543">
        <v>0</v>
      </c>
      <c r="K45" s="543">
        <v>0</v>
      </c>
      <c r="L45" s="543"/>
      <c r="T45" s="244"/>
      <c r="V45" s="278"/>
      <c r="W45" s="278"/>
    </row>
    <row r="46" spans="1:23" ht="6.75" customHeight="1" x14ac:dyDescent="0.2">
      <c r="A46" s="302"/>
      <c r="B46" s="246"/>
      <c r="C46" s="296"/>
      <c r="D46" s="296"/>
      <c r="E46" s="296"/>
      <c r="F46" s="296"/>
      <c r="G46" s="296"/>
      <c r="H46" s="296"/>
      <c r="I46" s="296"/>
      <c r="J46" s="542"/>
      <c r="K46" s="542"/>
      <c r="L46" s="542"/>
      <c r="T46" s="244"/>
      <c r="V46" s="278"/>
      <c r="W46" s="278"/>
    </row>
    <row r="47" spans="1:23" ht="12" customHeight="1" x14ac:dyDescent="0.2">
      <c r="A47" s="293" t="s">
        <v>134</v>
      </c>
      <c r="B47" s="246"/>
      <c r="C47" s="294">
        <v>2110.9</v>
      </c>
      <c r="D47" s="294">
        <v>1811.2</v>
      </c>
      <c r="E47" s="294">
        <v>2176</v>
      </c>
      <c r="F47" s="294">
        <v>2150.6</v>
      </c>
      <c r="G47" s="294">
        <v>2198.1</v>
      </c>
      <c r="H47" s="294">
        <v>2003.4</v>
      </c>
      <c r="I47" s="294">
        <v>2066.9</v>
      </c>
      <c r="J47" s="541">
        <f>336.7+469.5</f>
        <v>806.2</v>
      </c>
      <c r="K47" s="541">
        <f>518.3+584.4</f>
        <v>1102.6999999999998</v>
      </c>
      <c r="L47" s="541"/>
      <c r="T47" s="244"/>
      <c r="V47" s="278"/>
      <c r="W47" s="278"/>
    </row>
    <row r="48" spans="1:23" ht="12" customHeight="1" x14ac:dyDescent="0.2">
      <c r="A48" s="297" t="s">
        <v>182</v>
      </c>
      <c r="B48" s="246"/>
      <c r="C48" s="296">
        <v>6.3</v>
      </c>
      <c r="D48" s="296">
        <v>6</v>
      </c>
      <c r="E48" s="296">
        <v>6.1</v>
      </c>
      <c r="F48" s="296">
        <v>4.9000000000000004</v>
      </c>
      <c r="G48" s="296">
        <v>4</v>
      </c>
      <c r="H48" s="296">
        <v>4.5</v>
      </c>
      <c r="I48" s="296">
        <v>4.9000000000000004</v>
      </c>
      <c r="J48" s="542">
        <v>1.6</v>
      </c>
      <c r="K48" s="542">
        <v>1.5</v>
      </c>
      <c r="L48" s="542"/>
      <c r="T48" s="244"/>
      <c r="V48" s="278"/>
      <c r="W48" s="278"/>
    </row>
    <row r="49" spans="1:23" ht="12" customHeight="1" x14ac:dyDescent="0.2">
      <c r="A49" s="297" t="s">
        <v>183</v>
      </c>
      <c r="B49" s="246"/>
      <c r="C49" s="296">
        <v>0.1</v>
      </c>
      <c r="D49" s="296">
        <v>0.1</v>
      </c>
      <c r="E49" s="296">
        <v>0.1</v>
      </c>
      <c r="F49" s="296">
        <v>0</v>
      </c>
      <c r="G49" s="296">
        <v>0</v>
      </c>
      <c r="H49" s="296">
        <v>0</v>
      </c>
      <c r="I49" s="296">
        <v>0</v>
      </c>
      <c r="J49" s="542">
        <v>0</v>
      </c>
      <c r="K49" s="542">
        <v>0</v>
      </c>
      <c r="L49" s="542"/>
      <c r="T49" s="244"/>
      <c r="V49" s="278"/>
      <c r="W49" s="278"/>
    </row>
    <row r="50" spans="1:23" ht="12" customHeight="1" x14ac:dyDescent="0.2">
      <c r="A50" s="297" t="s">
        <v>184</v>
      </c>
      <c r="B50" s="246"/>
      <c r="C50" s="294">
        <v>145.80000000000001</v>
      </c>
      <c r="D50" s="294">
        <v>138.6</v>
      </c>
      <c r="E50" s="294">
        <v>139.30000000000001</v>
      </c>
      <c r="F50" s="294">
        <v>151.1</v>
      </c>
      <c r="G50" s="294">
        <v>125.1</v>
      </c>
      <c r="H50" s="296">
        <v>122.9</v>
      </c>
      <c r="I50" s="296">
        <v>137.6</v>
      </c>
      <c r="J50" s="542">
        <f>9.6+35.3</f>
        <v>44.9</v>
      </c>
      <c r="K50" s="542">
        <f>12.6+35</f>
        <v>47.6</v>
      </c>
      <c r="L50" s="542"/>
      <c r="T50" s="244"/>
      <c r="V50" s="278"/>
      <c r="W50" s="278"/>
    </row>
    <row r="51" spans="1:23" ht="12" customHeight="1" x14ac:dyDescent="0.2">
      <c r="A51" s="297" t="s">
        <v>185</v>
      </c>
      <c r="B51" s="246"/>
      <c r="C51" s="294">
        <v>150.1</v>
      </c>
      <c r="D51" s="294">
        <v>138.9</v>
      </c>
      <c r="E51" s="294">
        <v>285.3</v>
      </c>
      <c r="F51" s="294">
        <v>159.19999999999999</v>
      </c>
      <c r="G51" s="294">
        <v>104.5</v>
      </c>
      <c r="H51" s="296">
        <v>144.4</v>
      </c>
      <c r="I51" s="296">
        <v>150.5</v>
      </c>
      <c r="J51" s="542">
        <f>22.6+17.5</f>
        <v>40.1</v>
      </c>
      <c r="K51" s="542">
        <f>6.5+19.3</f>
        <v>25.8</v>
      </c>
      <c r="L51" s="542"/>
      <c r="T51" s="244"/>
      <c r="V51" s="278"/>
      <c r="W51" s="278"/>
    </row>
    <row r="52" spans="1:23" ht="12" customHeight="1" x14ac:dyDescent="0.2">
      <c r="A52" s="297" t="s">
        <v>186</v>
      </c>
      <c r="B52" s="246"/>
      <c r="C52" s="294">
        <v>75.3</v>
      </c>
      <c r="D52" s="294">
        <v>63.1</v>
      </c>
      <c r="E52" s="294">
        <v>91.3</v>
      </c>
      <c r="F52" s="294">
        <v>79.400000000000006</v>
      </c>
      <c r="G52" s="294">
        <v>58.8</v>
      </c>
      <c r="H52" s="296">
        <v>66.900000000000006</v>
      </c>
      <c r="I52" s="296">
        <v>76.599999999999994</v>
      </c>
      <c r="J52" s="542">
        <f>18.9+10</f>
        <v>28.9</v>
      </c>
      <c r="K52" s="542">
        <f>27.6+9.7</f>
        <v>37.299999999999997</v>
      </c>
      <c r="L52" s="542"/>
      <c r="T52" s="244"/>
      <c r="V52" s="278"/>
      <c r="W52" s="278"/>
    </row>
    <row r="53" spans="1:23" ht="12" customHeight="1" x14ac:dyDescent="0.2">
      <c r="A53" s="297" t="s">
        <v>187</v>
      </c>
      <c r="B53" s="246"/>
      <c r="C53" s="296">
        <v>1.7</v>
      </c>
      <c r="D53" s="296">
        <v>7.9</v>
      </c>
      <c r="E53" s="296">
        <v>6.5</v>
      </c>
      <c r="F53" s="296">
        <v>15</v>
      </c>
      <c r="G53" s="296">
        <v>36.6</v>
      </c>
      <c r="H53" s="296">
        <v>15.5</v>
      </c>
      <c r="I53" s="296">
        <v>20.9</v>
      </c>
      <c r="J53" s="542">
        <v>1.9</v>
      </c>
      <c r="K53" s="542">
        <f>15.6+1.5</f>
        <v>17.100000000000001</v>
      </c>
      <c r="L53" s="542"/>
      <c r="T53" s="244"/>
      <c r="V53" s="278"/>
      <c r="W53" s="278"/>
    </row>
    <row r="54" spans="1:23" ht="12" customHeight="1" x14ac:dyDescent="0.2">
      <c r="A54" s="297" t="s">
        <v>188</v>
      </c>
      <c r="B54" s="246"/>
      <c r="C54" s="294">
        <v>83.8</v>
      </c>
      <c r="D54" s="294">
        <v>70.099999999999994</v>
      </c>
      <c r="E54" s="294">
        <v>76.400000000000006</v>
      </c>
      <c r="F54" s="294">
        <v>89.6</v>
      </c>
      <c r="G54" s="294">
        <v>67.400000000000006</v>
      </c>
      <c r="H54" s="296">
        <v>71.099999999999994</v>
      </c>
      <c r="I54" s="296">
        <v>70.099999999999994</v>
      </c>
      <c r="J54" s="542">
        <f>21+16.1</f>
        <v>37.1</v>
      </c>
      <c r="K54" s="542">
        <f>21.2+13.7</f>
        <v>34.9</v>
      </c>
      <c r="L54" s="542"/>
      <c r="T54" s="244"/>
      <c r="V54" s="278"/>
      <c r="W54" s="278"/>
    </row>
    <row r="55" spans="1:23" ht="12" customHeight="1" x14ac:dyDescent="0.2">
      <c r="A55" s="297" t="s">
        <v>189</v>
      </c>
      <c r="B55" s="246"/>
      <c r="C55" s="294">
        <v>77.599999999999994</v>
      </c>
      <c r="D55" s="294">
        <v>81.5</v>
      </c>
      <c r="E55" s="294">
        <v>75.3</v>
      </c>
      <c r="F55" s="294">
        <v>113.1</v>
      </c>
      <c r="G55" s="294">
        <v>118.6</v>
      </c>
      <c r="H55" s="296">
        <v>105.4</v>
      </c>
      <c r="I55" s="296">
        <v>103</v>
      </c>
      <c r="J55" s="542">
        <f>31.3+15.2</f>
        <v>46.5</v>
      </c>
      <c r="K55" s="542">
        <f>27+22.3</f>
        <v>49.3</v>
      </c>
      <c r="L55" s="542"/>
      <c r="T55" s="244"/>
      <c r="V55" s="278"/>
      <c r="W55" s="278"/>
    </row>
    <row r="56" spans="1:23" ht="12" customHeight="1" x14ac:dyDescent="0.2">
      <c r="A56" s="297" t="s">
        <v>190</v>
      </c>
      <c r="B56" s="246"/>
      <c r="C56" s="294">
        <v>342</v>
      </c>
      <c r="D56" s="294">
        <v>323.89999999999998</v>
      </c>
      <c r="E56" s="294">
        <v>362.1</v>
      </c>
      <c r="F56" s="294">
        <v>403</v>
      </c>
      <c r="G56" s="294">
        <v>423.7</v>
      </c>
      <c r="H56" s="296">
        <v>421</v>
      </c>
      <c r="I56" s="296">
        <v>418.3</v>
      </c>
      <c r="J56" s="542">
        <f>63+109.6</f>
        <v>172.6</v>
      </c>
      <c r="K56" s="542">
        <f>38.6+136.7</f>
        <v>175.29999999999998</v>
      </c>
      <c r="L56" s="542"/>
      <c r="T56" s="244"/>
      <c r="V56" s="278"/>
      <c r="W56" s="278"/>
    </row>
    <row r="57" spans="1:23" ht="12" customHeight="1" x14ac:dyDescent="0.2">
      <c r="A57" s="297" t="s">
        <v>191</v>
      </c>
      <c r="B57" s="246"/>
      <c r="C57" s="294">
        <v>122.4</v>
      </c>
      <c r="D57" s="294">
        <v>142.4</v>
      </c>
      <c r="E57" s="294">
        <v>132</v>
      </c>
      <c r="F57" s="294">
        <v>151.80000000000001</v>
      </c>
      <c r="G57" s="294">
        <v>152.19999999999999</v>
      </c>
      <c r="H57" s="296">
        <v>161.5</v>
      </c>
      <c r="I57" s="296">
        <v>160.1</v>
      </c>
      <c r="J57" s="542">
        <f>91.4+45.5</f>
        <v>136.9</v>
      </c>
      <c r="K57" s="542">
        <f>51.2+63.5</f>
        <v>114.7</v>
      </c>
      <c r="L57" s="542"/>
      <c r="T57" s="244"/>
      <c r="V57" s="278"/>
      <c r="W57" s="278"/>
    </row>
    <row r="58" spans="1:23" ht="12" customHeight="1" x14ac:dyDescent="0.2">
      <c r="A58" s="297" t="s">
        <v>192</v>
      </c>
      <c r="B58" s="246"/>
      <c r="C58" s="296">
        <v>1.2</v>
      </c>
      <c r="D58" s="296">
        <v>1.2</v>
      </c>
      <c r="E58" s="296">
        <v>1.2</v>
      </c>
      <c r="F58" s="296">
        <v>1.2</v>
      </c>
      <c r="G58" s="296">
        <v>0.04</v>
      </c>
      <c r="H58" s="296">
        <v>0.7</v>
      </c>
      <c r="I58" s="296">
        <v>0.5</v>
      </c>
      <c r="J58" s="542">
        <v>0.2</v>
      </c>
      <c r="K58" s="542">
        <v>0.1</v>
      </c>
      <c r="L58" s="542"/>
      <c r="T58" s="244"/>
      <c r="V58" s="278"/>
      <c r="W58" s="278"/>
    </row>
    <row r="59" spans="1:23" ht="12" customHeight="1" x14ac:dyDescent="0.2">
      <c r="A59" s="297" t="s">
        <v>193</v>
      </c>
      <c r="B59" s="246"/>
      <c r="C59" s="296">
        <v>2.9</v>
      </c>
      <c r="D59" s="296">
        <v>1.6</v>
      </c>
      <c r="E59" s="296">
        <v>0.5</v>
      </c>
      <c r="F59" s="296">
        <v>0.7</v>
      </c>
      <c r="G59" s="296">
        <v>0.7</v>
      </c>
      <c r="H59" s="296">
        <v>0.8</v>
      </c>
      <c r="I59" s="296">
        <v>0.9</v>
      </c>
      <c r="J59" s="542">
        <v>0.3</v>
      </c>
      <c r="K59" s="542">
        <v>0.3</v>
      </c>
      <c r="L59" s="542"/>
      <c r="T59" s="244"/>
      <c r="V59" s="278"/>
      <c r="W59" s="278"/>
    </row>
    <row r="60" spans="1:23" ht="12" customHeight="1" x14ac:dyDescent="0.2">
      <c r="A60" s="297" t="s">
        <v>194</v>
      </c>
      <c r="B60" s="246"/>
      <c r="C60" s="294">
        <v>749.5</v>
      </c>
      <c r="D60" s="294">
        <v>690.7</v>
      </c>
      <c r="E60" s="294">
        <v>716.7</v>
      </c>
      <c r="F60" s="294">
        <v>618.70000000000005</v>
      </c>
      <c r="G60" s="294">
        <v>709.3</v>
      </c>
      <c r="H60" s="296">
        <v>695.9</v>
      </c>
      <c r="I60" s="296">
        <v>759.1</v>
      </c>
      <c r="J60" s="542">
        <f>77.8+196.5</f>
        <v>274.3</v>
      </c>
      <c r="K60" s="542">
        <f>229.4+218.7</f>
        <v>448.1</v>
      </c>
      <c r="L60" s="542"/>
      <c r="T60" s="244"/>
      <c r="V60" s="278"/>
      <c r="W60" s="278"/>
    </row>
    <row r="61" spans="1:23" ht="12" customHeight="1" x14ac:dyDescent="0.2">
      <c r="A61" s="297" t="s">
        <v>195</v>
      </c>
      <c r="B61" s="246"/>
      <c r="C61" s="296">
        <v>4.7</v>
      </c>
      <c r="D61" s="296">
        <v>4.5999999999999996</v>
      </c>
      <c r="E61" s="296">
        <v>4.3</v>
      </c>
      <c r="F61" s="296">
        <v>4.0999999999999996</v>
      </c>
      <c r="G61" s="296">
        <v>2.9</v>
      </c>
      <c r="H61" s="296">
        <v>2.9</v>
      </c>
      <c r="I61" s="296">
        <v>2.9</v>
      </c>
      <c r="J61" s="542">
        <v>1</v>
      </c>
      <c r="K61" s="542">
        <v>0.8</v>
      </c>
      <c r="L61" s="542"/>
      <c r="T61" s="244"/>
      <c r="V61" s="278"/>
      <c r="W61" s="278"/>
    </row>
    <row r="62" spans="1:23" s="282" customFormat="1" ht="12" customHeight="1" x14ac:dyDescent="0.2">
      <c r="A62" s="297" t="s">
        <v>196</v>
      </c>
      <c r="B62" s="246"/>
      <c r="C62" s="303">
        <v>39.9</v>
      </c>
      <c r="D62" s="303">
        <v>10.3</v>
      </c>
      <c r="E62" s="303">
        <v>2</v>
      </c>
      <c r="F62" s="303">
        <v>0</v>
      </c>
      <c r="G62" s="303">
        <v>6.1</v>
      </c>
      <c r="H62" s="296">
        <v>10</v>
      </c>
      <c r="I62" s="296">
        <v>74.900000000000006</v>
      </c>
      <c r="J62" s="542">
        <v>0.8</v>
      </c>
      <c r="K62" s="542">
        <f>88.1+17</f>
        <v>105.1</v>
      </c>
      <c r="L62" s="542"/>
      <c r="T62" s="304"/>
      <c r="V62" s="304"/>
      <c r="W62" s="304"/>
    </row>
    <row r="63" spans="1:23" ht="12" customHeight="1" x14ac:dyDescent="0.2">
      <c r="A63" s="297" t="s">
        <v>197</v>
      </c>
      <c r="B63" s="246"/>
      <c r="C63" s="296">
        <v>39.299999999999997</v>
      </c>
      <c r="D63" s="296">
        <v>24.1</v>
      </c>
      <c r="E63" s="296">
        <v>45.8</v>
      </c>
      <c r="F63" s="296">
        <v>67.8</v>
      </c>
      <c r="G63" s="296">
        <v>65.5</v>
      </c>
      <c r="H63" s="296">
        <v>40.6</v>
      </c>
      <c r="I63" s="296">
        <v>53.8</v>
      </c>
      <c r="J63" s="542">
        <v>5</v>
      </c>
      <c r="K63" s="542">
        <v>0.1</v>
      </c>
      <c r="L63" s="542"/>
      <c r="T63" s="244"/>
      <c r="V63" s="278"/>
      <c r="W63" s="278"/>
    </row>
    <row r="64" spans="1:23" s="282" customFormat="1" ht="12" customHeight="1" x14ac:dyDescent="0.2">
      <c r="A64" s="305" t="s">
        <v>198</v>
      </c>
      <c r="B64" s="246"/>
      <c r="C64" s="306">
        <v>262.5</v>
      </c>
      <c r="D64" s="306">
        <v>98.9</v>
      </c>
      <c r="E64" s="306">
        <v>223.9</v>
      </c>
      <c r="F64" s="306">
        <v>287.7</v>
      </c>
      <c r="G64" s="306">
        <v>318.89999999999998</v>
      </c>
      <c r="H64" s="296">
        <v>137.6</v>
      </c>
      <c r="I64" s="296">
        <v>31.8</v>
      </c>
      <c r="J64" s="542">
        <v>13.5</v>
      </c>
      <c r="K64" s="542">
        <v>44.6</v>
      </c>
      <c r="L64" s="542"/>
      <c r="T64" s="304"/>
      <c r="V64" s="304"/>
      <c r="W64" s="304"/>
    </row>
    <row r="65" spans="1:26" ht="12" customHeight="1" x14ac:dyDescent="0.2">
      <c r="A65" s="297" t="s">
        <v>199</v>
      </c>
      <c r="B65" s="248"/>
      <c r="C65" s="307">
        <v>5.7999999999997272</v>
      </c>
      <c r="D65" s="307">
        <v>7.3000000000001819</v>
      </c>
      <c r="E65" s="307">
        <v>7.1999999999998181</v>
      </c>
      <c r="F65" s="307">
        <v>3.2999999999997272</v>
      </c>
      <c r="G65" s="307">
        <f>G47-SUM(G48:G64)</f>
        <v>3.7599999999997635</v>
      </c>
      <c r="H65" s="457">
        <f>H47-SUM(H48:H64)</f>
        <v>1.7000000000002728</v>
      </c>
      <c r="I65" s="457">
        <f>I47-SUM(I48:I64)</f>
        <v>1</v>
      </c>
      <c r="J65" s="545">
        <f t="shared" ref="J65" si="6">J47-SUM(J48:J64)</f>
        <v>0.60000000000013642</v>
      </c>
      <c r="K65" s="545">
        <f>K47-SUM(K48:K64)</f>
        <v>0.10000000000013642</v>
      </c>
      <c r="L65" s="545"/>
      <c r="T65" s="308"/>
      <c r="V65" s="308"/>
      <c r="W65" s="308"/>
      <c r="X65" s="308"/>
      <c r="Y65" s="308"/>
      <c r="Z65" s="308"/>
    </row>
    <row r="66" spans="1:26" ht="10.9" customHeight="1" x14ac:dyDescent="0.2">
      <c r="A66" s="297"/>
      <c r="B66" s="248"/>
      <c r="C66" s="292"/>
      <c r="D66" s="292"/>
      <c r="E66" s="292"/>
      <c r="F66" s="292"/>
      <c r="G66" s="292"/>
      <c r="H66" s="292"/>
      <c r="I66" s="292"/>
      <c r="J66" s="540"/>
      <c r="L66" s="540"/>
      <c r="T66" s="244"/>
    </row>
    <row r="67" spans="1:26" s="282" customFormat="1" ht="13.5" customHeight="1" x14ac:dyDescent="0.2">
      <c r="A67" s="309" t="s">
        <v>200</v>
      </c>
      <c r="B67" s="248"/>
      <c r="C67" s="310">
        <v>0</v>
      </c>
      <c r="D67" s="310">
        <v>0</v>
      </c>
      <c r="E67" s="310">
        <v>21.9</v>
      </c>
      <c r="F67" s="310">
        <v>0</v>
      </c>
      <c r="G67" s="310">
        <v>0</v>
      </c>
      <c r="H67" s="310">
        <v>0</v>
      </c>
      <c r="I67" s="310">
        <v>0</v>
      </c>
      <c r="J67" s="546">
        <v>0</v>
      </c>
      <c r="K67" s="546">
        <v>0</v>
      </c>
      <c r="L67" s="546"/>
      <c r="T67" s="311"/>
    </row>
    <row r="68" spans="1:26" ht="6.75" customHeight="1" x14ac:dyDescent="0.2">
      <c r="A68" s="297"/>
      <c r="B68" s="248"/>
      <c r="C68" s="292"/>
      <c r="D68" s="292"/>
      <c r="E68" s="292"/>
      <c r="F68" s="292"/>
      <c r="G68" s="292"/>
      <c r="H68" s="292"/>
      <c r="I68" s="292"/>
      <c r="J68" s="540"/>
      <c r="L68" s="540"/>
      <c r="T68" s="244"/>
    </row>
    <row r="69" spans="1:26" s="550" customFormat="1" ht="13.5" customHeight="1" x14ac:dyDescent="0.2">
      <c r="A69" s="548" t="s">
        <v>144</v>
      </c>
      <c r="B69" s="549"/>
      <c r="C69" s="550">
        <v>3426.7</v>
      </c>
      <c r="D69" s="550">
        <v>3040.7</v>
      </c>
      <c r="E69" s="550">
        <v>3267</v>
      </c>
      <c r="F69" s="550">
        <v>3359.6</v>
      </c>
      <c r="G69" s="550">
        <v>3519.6</v>
      </c>
      <c r="H69" s="550">
        <v>2817.7</v>
      </c>
      <c r="I69" s="550">
        <v>3078.3</v>
      </c>
      <c r="J69" s="550">
        <f>544.5+619</f>
        <v>1163.5</v>
      </c>
      <c r="K69" s="550">
        <f>733.7+874.9</f>
        <v>1608.6</v>
      </c>
      <c r="T69" s="551"/>
    </row>
    <row r="70" spans="1:26" ht="14.45" customHeight="1" x14ac:dyDescent="0.2">
      <c r="A70" s="312" t="s">
        <v>410</v>
      </c>
      <c r="J70" s="540"/>
      <c r="L70" s="540"/>
      <c r="T70" s="244"/>
    </row>
    <row r="71" spans="1:26" ht="11.25" customHeight="1" x14ac:dyDescent="0.2">
      <c r="A71" s="249" t="s">
        <v>201</v>
      </c>
      <c r="J71" s="540"/>
      <c r="L71" s="540"/>
      <c r="T71" s="244"/>
    </row>
    <row r="72" spans="1:26" ht="12" customHeight="1" x14ac:dyDescent="0.2">
      <c r="A72" s="313" t="s">
        <v>418</v>
      </c>
      <c r="J72" s="540"/>
      <c r="L72" s="540"/>
      <c r="T72" s="244"/>
    </row>
    <row r="73" spans="1:26" ht="11.1" customHeight="1" x14ac:dyDescent="0.2">
      <c r="J73" s="540"/>
      <c r="L73" s="540"/>
      <c r="T73" s="244"/>
    </row>
    <row r="74" spans="1:26" x14ac:dyDescent="0.2">
      <c r="J74" s="540"/>
      <c r="L74" s="540"/>
    </row>
    <row r="75" spans="1:26" x14ac:dyDescent="0.2">
      <c r="J75" s="540"/>
      <c r="L75" s="540"/>
      <c r="T75" s="244"/>
    </row>
    <row r="76" spans="1:26" x14ac:dyDescent="0.2">
      <c r="J76" s="540"/>
      <c r="L76" s="540"/>
    </row>
    <row r="77" spans="1:26" x14ac:dyDescent="0.2">
      <c r="J77" s="540"/>
      <c r="L77" s="540"/>
    </row>
    <row r="78" spans="1:26" x14ac:dyDescent="0.2">
      <c r="J78" s="540"/>
      <c r="L78" s="540"/>
    </row>
    <row r="79" spans="1:26" x14ac:dyDescent="0.2">
      <c r="J79" s="540"/>
      <c r="L79" s="540"/>
    </row>
    <row r="80" spans="1:26" x14ac:dyDescent="0.2">
      <c r="J80" s="540"/>
      <c r="L80" s="540"/>
    </row>
    <row r="81" spans="1:19" x14ac:dyDescent="0.2">
      <c r="J81" s="540"/>
      <c r="L81" s="540"/>
    </row>
    <row r="82" spans="1:19" x14ac:dyDescent="0.2">
      <c r="J82" s="540"/>
      <c r="L82" s="540"/>
    </row>
    <row r="83" spans="1:19" x14ac:dyDescent="0.2">
      <c r="J83" s="540"/>
      <c r="L83" s="540"/>
    </row>
    <row r="84" spans="1:19" x14ac:dyDescent="0.2">
      <c r="J84" s="540"/>
      <c r="L84" s="540"/>
    </row>
    <row r="85" spans="1:19" x14ac:dyDescent="0.2">
      <c r="J85" s="540"/>
      <c r="L85" s="540"/>
      <c r="M85" s="280"/>
      <c r="N85" s="280"/>
      <c r="O85" s="280"/>
      <c r="P85" s="280"/>
      <c r="Q85" s="280"/>
      <c r="R85" s="280"/>
      <c r="S85" s="280"/>
    </row>
    <row r="86" spans="1:19" x14ac:dyDescent="0.2">
      <c r="J86" s="540"/>
      <c r="L86" s="540"/>
      <c r="M86" s="280"/>
      <c r="N86" s="280"/>
      <c r="O86" s="280"/>
      <c r="P86" s="280"/>
      <c r="Q86" s="280"/>
      <c r="R86" s="280"/>
      <c r="S86" s="280"/>
    </row>
    <row r="87" spans="1:19" x14ac:dyDescent="0.2">
      <c r="J87" s="540"/>
      <c r="L87" s="540"/>
    </row>
    <row r="88" spans="1:19" x14ac:dyDescent="0.2">
      <c r="J88" s="540"/>
      <c r="L88" s="540"/>
    </row>
    <row r="89" spans="1:19" x14ac:dyDescent="0.2">
      <c r="J89" s="540"/>
      <c r="L89" s="540"/>
    </row>
    <row r="90" spans="1:19" x14ac:dyDescent="0.2">
      <c r="A90" s="278"/>
      <c r="B90" s="278"/>
      <c r="C90" s="278"/>
      <c r="D90" s="278"/>
      <c r="E90" s="278"/>
      <c r="F90" s="278"/>
      <c r="G90" s="278"/>
      <c r="H90" s="278"/>
      <c r="I90" s="278"/>
      <c r="J90" s="547"/>
      <c r="K90" s="547"/>
      <c r="L90" s="547"/>
    </row>
    <row r="91" spans="1:19" x14ac:dyDescent="0.2">
      <c r="A91" s="278"/>
      <c r="B91" s="278"/>
      <c r="C91" s="278"/>
      <c r="D91" s="278"/>
      <c r="E91" s="278"/>
      <c r="F91" s="278"/>
      <c r="G91" s="278"/>
      <c r="H91" s="278"/>
      <c r="I91" s="278"/>
      <c r="J91" s="547"/>
      <c r="K91" s="547"/>
      <c r="L91" s="547"/>
    </row>
    <row r="92" spans="1:19" x14ac:dyDescent="0.2">
      <c r="A92" s="278"/>
      <c r="B92" s="280"/>
      <c r="C92" s="280"/>
      <c r="D92" s="280"/>
      <c r="E92" s="280"/>
      <c r="F92" s="280"/>
      <c r="G92" s="280"/>
      <c r="H92" s="280"/>
      <c r="I92" s="280"/>
      <c r="J92" s="547"/>
      <c r="K92" s="547"/>
      <c r="L92" s="547"/>
    </row>
    <row r="93" spans="1:19" x14ac:dyDescent="0.2">
      <c r="J93" s="540"/>
      <c r="L93" s="540"/>
    </row>
    <row r="94" spans="1:19" x14ac:dyDescent="0.2">
      <c r="J94" s="540"/>
      <c r="L94" s="540"/>
    </row>
    <row r="95" spans="1:19" x14ac:dyDescent="0.2">
      <c r="J95" s="540"/>
      <c r="L95" s="540"/>
    </row>
    <row r="96" spans="1:19" x14ac:dyDescent="0.2">
      <c r="J96" s="540"/>
      <c r="L96" s="540"/>
    </row>
    <row r="97" spans="10:12" x14ac:dyDescent="0.2">
      <c r="J97" s="540"/>
      <c r="L97" s="540"/>
    </row>
    <row r="98" spans="10:12" x14ac:dyDescent="0.2">
      <c r="J98" s="540"/>
      <c r="L98" s="540"/>
    </row>
    <row r="99" spans="10:12" x14ac:dyDescent="0.2">
      <c r="J99" s="540"/>
      <c r="L99" s="540"/>
    </row>
    <row r="100" spans="10:12" x14ac:dyDescent="0.2">
      <c r="J100" s="540"/>
      <c r="L100" s="540"/>
    </row>
    <row r="101" spans="10:12" x14ac:dyDescent="0.2">
      <c r="J101" s="540"/>
      <c r="L101" s="540"/>
    </row>
    <row r="102" spans="10:12" x14ac:dyDescent="0.2">
      <c r="J102" s="540"/>
      <c r="L102" s="540"/>
    </row>
    <row r="103" spans="10:12" x14ac:dyDescent="0.2">
      <c r="J103" s="540"/>
      <c r="L103" s="540"/>
    </row>
    <row r="104" spans="10:12" x14ac:dyDescent="0.2">
      <c r="J104" s="540"/>
      <c r="L104" s="540"/>
    </row>
    <row r="105" spans="10:12" x14ac:dyDescent="0.2">
      <c r="J105" s="540"/>
      <c r="L105" s="540"/>
    </row>
    <row r="106" spans="10:12" x14ac:dyDescent="0.2">
      <c r="J106" s="540"/>
      <c r="L106" s="540"/>
    </row>
    <row r="107" spans="10:12" x14ac:dyDescent="0.2">
      <c r="J107" s="540"/>
      <c r="L107" s="540"/>
    </row>
    <row r="108" spans="10:12" x14ac:dyDescent="0.2">
      <c r="J108" s="540"/>
      <c r="L108" s="540"/>
    </row>
    <row r="109" spans="10:12" x14ac:dyDescent="0.2">
      <c r="J109" s="540"/>
      <c r="L109" s="540"/>
    </row>
    <row r="110" spans="10:12" x14ac:dyDescent="0.2">
      <c r="J110" s="540"/>
      <c r="L110" s="540"/>
    </row>
    <row r="111" spans="10:12" x14ac:dyDescent="0.2">
      <c r="J111" s="540"/>
      <c r="L111" s="540"/>
    </row>
    <row r="112" spans="10:12" x14ac:dyDescent="0.2">
      <c r="J112" s="540"/>
      <c r="L112" s="540"/>
    </row>
    <row r="113" spans="10:12" x14ac:dyDescent="0.2">
      <c r="J113" s="540"/>
      <c r="L113" s="540"/>
    </row>
    <row r="114" spans="10:12" x14ac:dyDescent="0.2">
      <c r="J114" s="540"/>
      <c r="L114" s="540"/>
    </row>
    <row r="115" spans="10:12" x14ac:dyDescent="0.2">
      <c r="J115" s="540"/>
      <c r="L115" s="540"/>
    </row>
    <row r="116" spans="10:12" x14ac:dyDescent="0.2">
      <c r="J116" s="540"/>
      <c r="L116" s="540"/>
    </row>
    <row r="117" spans="10:12" x14ac:dyDescent="0.2">
      <c r="J117" s="540"/>
      <c r="L117" s="540"/>
    </row>
    <row r="118" spans="10:12" x14ac:dyDescent="0.2">
      <c r="J118" s="540"/>
      <c r="L118" s="540"/>
    </row>
    <row r="119" spans="10:12" x14ac:dyDescent="0.2">
      <c r="J119" s="540"/>
      <c r="L119" s="540"/>
    </row>
    <row r="120" spans="10:12" x14ac:dyDescent="0.2">
      <c r="J120" s="540"/>
      <c r="L120" s="540"/>
    </row>
    <row r="121" spans="10:12" x14ac:dyDescent="0.2">
      <c r="J121" s="540"/>
      <c r="L121" s="540"/>
    </row>
    <row r="122" spans="10:12" x14ac:dyDescent="0.2">
      <c r="J122" s="540"/>
      <c r="L122" s="540"/>
    </row>
    <row r="123" spans="10:12" x14ac:dyDescent="0.2">
      <c r="J123" s="540"/>
      <c r="L123" s="540"/>
    </row>
    <row r="124" spans="10:12" x14ac:dyDescent="0.2">
      <c r="J124" s="540"/>
      <c r="L124" s="540"/>
    </row>
    <row r="125" spans="10:12" x14ac:dyDescent="0.2">
      <c r="J125" s="540"/>
      <c r="L125" s="540"/>
    </row>
    <row r="126" spans="10:12" x14ac:dyDescent="0.2">
      <c r="J126" s="540"/>
      <c r="L126" s="540"/>
    </row>
    <row r="127" spans="10:12" x14ac:dyDescent="0.2">
      <c r="J127" s="540"/>
      <c r="L127" s="540"/>
    </row>
    <row r="128" spans="10:12" x14ac:dyDescent="0.2">
      <c r="J128" s="540"/>
      <c r="L128" s="540"/>
    </row>
    <row r="129" spans="10:19" x14ac:dyDescent="0.2">
      <c r="J129" s="540"/>
      <c r="L129" s="540"/>
    </row>
    <row r="130" spans="10:19" x14ac:dyDescent="0.2">
      <c r="J130" s="540"/>
      <c r="L130" s="540"/>
    </row>
    <row r="131" spans="10:19" x14ac:dyDescent="0.2">
      <c r="J131" s="540"/>
      <c r="L131" s="540"/>
    </row>
    <row r="132" spans="10:19" x14ac:dyDescent="0.2">
      <c r="J132" s="540"/>
      <c r="L132" s="540"/>
    </row>
    <row r="133" spans="10:19" x14ac:dyDescent="0.2">
      <c r="J133" s="540"/>
      <c r="L133" s="540"/>
    </row>
    <row r="134" spans="10:19" x14ac:dyDescent="0.2">
      <c r="J134" s="540"/>
      <c r="L134" s="540"/>
    </row>
    <row r="135" spans="10:19" x14ac:dyDescent="0.2">
      <c r="J135" s="540"/>
      <c r="L135" s="540"/>
    </row>
    <row r="136" spans="10:19" x14ac:dyDescent="0.2">
      <c r="J136" s="540"/>
      <c r="L136" s="540"/>
    </row>
    <row r="137" spans="10:19" x14ac:dyDescent="0.2">
      <c r="J137" s="540"/>
      <c r="L137" s="540"/>
    </row>
    <row r="138" spans="10:19" x14ac:dyDescent="0.2">
      <c r="J138" s="540"/>
      <c r="L138" s="540"/>
    </row>
    <row r="139" spans="10:19" x14ac:dyDescent="0.2">
      <c r="J139" s="540"/>
      <c r="L139" s="540"/>
    </row>
    <row r="140" spans="10:19" x14ac:dyDescent="0.2">
      <c r="J140" s="540"/>
      <c r="L140" s="540"/>
    </row>
    <row r="141" spans="10:19" x14ac:dyDescent="0.2">
      <c r="J141" s="540"/>
      <c r="L141" s="540"/>
      <c r="M141" s="280"/>
      <c r="N141" s="280"/>
      <c r="O141" s="280"/>
      <c r="P141" s="280"/>
      <c r="Q141" s="280"/>
      <c r="R141" s="280"/>
      <c r="S141" s="280"/>
    </row>
  </sheetData>
  <hyperlinks>
    <hyperlink ref="D33" r:id="rId1" display="=c20-@sum(c21:c33)"/>
    <hyperlink ref="D45" r:id="rId2" display="=c36-@sum(c37:c45)"/>
    <hyperlink ref="D65" r:id="rId3" display="=c48-@SUM(c49:c65)"/>
    <hyperlink ref="E33" r:id="rId4" display="=c20-@sum(c21:c33)"/>
    <hyperlink ref="E45" r:id="rId5" display="=c36-@sum(c37:c45)"/>
    <hyperlink ref="E65" r:id="rId6" display="=c48-@SUM(c49:c65)"/>
    <hyperlink ref="F33" r:id="rId7" display="=c20-@sum(c21:c33)"/>
    <hyperlink ref="F45" r:id="rId8" display="=c36-@sum(c37:c45)"/>
    <hyperlink ref="F65" r:id="rId9" display="=c48-@SUM(c49:c65)"/>
    <hyperlink ref="H65" r:id="rId10" display="=c48-@SUM(c49:c65)"/>
    <hyperlink ref="G45" r:id="rId11" display="=c36-@sum(c37:c45)"/>
    <hyperlink ref="G65" r:id="rId12" display="=c48-@SUM(c49:c65)"/>
    <hyperlink ref="I65" r:id="rId13" display="=c48-@SUM(c49:c65)"/>
    <hyperlink ref="K65" r:id="rId14" display="=c48-@SUM(c49:c65)"/>
  </hyperlinks>
  <printOptions horizontalCentered="1"/>
  <pageMargins left="0.5" right="0.5" top="0.75" bottom="0.5" header="0" footer="0"/>
  <pageSetup scale="62" orientation="portrait" r:id="rId1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7" transitionEvaluation="1">
    <pageSetUpPr fitToPage="1"/>
  </sheetPr>
  <dimension ref="A1:AE184"/>
  <sheetViews>
    <sheetView showGridLines="0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9.625" defaultRowHeight="12" x14ac:dyDescent="0.2"/>
  <cols>
    <col min="1" max="1" width="14.625" style="314" customWidth="1"/>
    <col min="2" max="2" width="10.875" style="314" customWidth="1"/>
    <col min="3" max="3" width="11.125" style="314" customWidth="1"/>
    <col min="4" max="4" width="1.75" style="314" customWidth="1"/>
    <col min="5" max="5" width="11.375" style="316" customWidth="1"/>
    <col min="6" max="6" width="1.625" style="314" customWidth="1"/>
    <col min="7" max="7" width="10" style="314" customWidth="1"/>
    <col min="8" max="8" width="9.875" style="315" customWidth="1"/>
    <col min="9" max="9" width="8.875" style="314" customWidth="1"/>
    <col min="10" max="10" width="9.75" style="314" customWidth="1"/>
    <col min="11" max="11" width="1.375" style="314" customWidth="1"/>
    <col min="12" max="12" width="9.875" style="314" customWidth="1"/>
    <col min="13" max="16384" width="9.625" style="314"/>
  </cols>
  <sheetData>
    <row r="1" spans="1:31" x14ac:dyDescent="0.2">
      <c r="A1" s="347" t="s">
        <v>257</v>
      </c>
      <c r="B1" s="358"/>
      <c r="C1" s="358"/>
      <c r="D1" s="358"/>
      <c r="E1" s="364"/>
      <c r="F1" s="358"/>
      <c r="G1" s="358"/>
      <c r="H1" s="363"/>
      <c r="I1" s="358"/>
      <c r="J1" s="358"/>
      <c r="K1" s="358"/>
      <c r="L1" s="358"/>
      <c r="V1" s="320"/>
    </row>
    <row r="2" spans="1:31" ht="12" customHeight="1" x14ac:dyDescent="0.2">
      <c r="A2" s="355"/>
      <c r="B2" s="362"/>
      <c r="C2" s="361" t="s">
        <v>256</v>
      </c>
      <c r="D2" s="361"/>
      <c r="E2" s="360"/>
      <c r="F2" s="351"/>
      <c r="G2" s="357"/>
      <c r="H2" s="359"/>
      <c r="I2" s="357"/>
      <c r="J2" s="357"/>
      <c r="K2" s="357"/>
      <c r="L2" s="357"/>
      <c r="O2" s="320"/>
      <c r="V2" s="320"/>
      <c r="W2" s="323"/>
      <c r="X2" s="323"/>
      <c r="Y2" s="323"/>
      <c r="Z2" s="320"/>
      <c r="AA2" s="320"/>
      <c r="AB2" s="320"/>
      <c r="AD2" s="318"/>
      <c r="AE2" s="318"/>
    </row>
    <row r="3" spans="1:31" ht="12" customHeight="1" x14ac:dyDescent="0.2">
      <c r="A3" s="355" t="s">
        <v>255</v>
      </c>
      <c r="B3" s="354" t="s">
        <v>254</v>
      </c>
      <c r="C3" s="354" t="s">
        <v>254</v>
      </c>
      <c r="D3" s="353"/>
      <c r="E3" s="352" t="s">
        <v>253</v>
      </c>
      <c r="F3" s="351"/>
      <c r="G3" s="347" t="s">
        <v>252</v>
      </c>
      <c r="H3" s="356" t="s">
        <v>251</v>
      </c>
      <c r="I3" s="358"/>
      <c r="J3" s="358"/>
      <c r="K3" s="357"/>
      <c r="L3" s="356" t="s">
        <v>250</v>
      </c>
      <c r="O3" s="320"/>
      <c r="V3" s="320"/>
      <c r="W3" s="323"/>
      <c r="X3" s="323"/>
      <c r="Y3" s="323"/>
      <c r="Z3" s="320"/>
      <c r="AA3" s="320"/>
      <c r="AB3" s="320"/>
      <c r="AD3" s="318"/>
      <c r="AE3" s="318"/>
    </row>
    <row r="4" spans="1:31" ht="12" customHeight="1" x14ac:dyDescent="0.2">
      <c r="A4" s="355" t="s">
        <v>249</v>
      </c>
      <c r="B4" s="354" t="s">
        <v>248</v>
      </c>
      <c r="C4" s="354" t="s">
        <v>248</v>
      </c>
      <c r="D4" s="353"/>
      <c r="E4" s="352" t="s">
        <v>247</v>
      </c>
      <c r="F4" s="351"/>
      <c r="G4" s="348">
        <v>1</v>
      </c>
      <c r="H4" s="348">
        <v>0.05</v>
      </c>
      <c r="I4" s="348">
        <v>0.15</v>
      </c>
      <c r="J4" s="350" t="s">
        <v>246</v>
      </c>
      <c r="K4" s="349"/>
      <c r="L4" s="348">
        <v>0.05</v>
      </c>
      <c r="O4" s="320"/>
      <c r="V4" s="320"/>
      <c r="W4" s="323"/>
      <c r="X4" s="323"/>
      <c r="Y4" s="323"/>
      <c r="Z4" s="320"/>
      <c r="AA4" s="320"/>
      <c r="AB4" s="320"/>
      <c r="AD4" s="318"/>
      <c r="AE4" s="318"/>
    </row>
    <row r="5" spans="1:31" ht="13.5" customHeight="1" x14ac:dyDescent="0.2">
      <c r="A5" s="347" t="s">
        <v>147</v>
      </c>
      <c r="B5" s="344" t="s">
        <v>245</v>
      </c>
      <c r="C5" s="344" t="s">
        <v>244</v>
      </c>
      <c r="D5" s="344"/>
      <c r="E5" s="346" t="s">
        <v>243</v>
      </c>
      <c r="F5" s="344"/>
      <c r="G5" s="344" t="s">
        <v>242</v>
      </c>
      <c r="H5" s="344" t="s">
        <v>241</v>
      </c>
      <c r="I5" s="345" t="s">
        <v>240</v>
      </c>
      <c r="J5" s="344" t="s">
        <v>239</v>
      </c>
      <c r="K5" s="344"/>
      <c r="L5" s="344" t="s">
        <v>238</v>
      </c>
      <c r="O5" s="320"/>
      <c r="V5" s="320"/>
      <c r="W5" s="318"/>
      <c r="X5" s="318"/>
      <c r="Y5" s="318"/>
      <c r="AA5" s="320"/>
      <c r="AB5" s="320"/>
      <c r="AD5" s="318"/>
    </row>
    <row r="6" spans="1:31" ht="3.75" customHeight="1" x14ac:dyDescent="0.2">
      <c r="A6" s="343"/>
      <c r="E6" s="339"/>
      <c r="O6" s="320"/>
    </row>
    <row r="7" spans="1:31" ht="12" customHeight="1" x14ac:dyDescent="0.2">
      <c r="A7" s="340"/>
      <c r="B7" s="342"/>
      <c r="E7" s="339"/>
      <c r="G7" s="341" t="s">
        <v>237</v>
      </c>
      <c r="O7" s="320"/>
      <c r="Y7" s="320"/>
    </row>
    <row r="8" spans="1:31" ht="4.5" customHeight="1" x14ac:dyDescent="0.2">
      <c r="A8" s="340"/>
      <c r="E8" s="339"/>
      <c r="O8" s="320"/>
    </row>
    <row r="9" spans="1:31" ht="12" hidden="1" customHeight="1" x14ac:dyDescent="0.2">
      <c r="A9" s="338" t="s">
        <v>236</v>
      </c>
      <c r="B9" s="318">
        <v>267</v>
      </c>
      <c r="C9" s="318">
        <v>334</v>
      </c>
      <c r="D9" s="318"/>
      <c r="E9" s="322">
        <v>285</v>
      </c>
      <c r="F9" s="318"/>
      <c r="G9" s="318">
        <v>174</v>
      </c>
      <c r="H9" s="318">
        <v>202</v>
      </c>
      <c r="I9" s="318">
        <v>160</v>
      </c>
      <c r="J9" s="318">
        <v>141</v>
      </c>
      <c r="K9" s="318"/>
      <c r="L9" s="318">
        <v>176</v>
      </c>
    </row>
    <row r="10" spans="1:31" s="329" customFormat="1" ht="12.75" customHeight="1" x14ac:dyDescent="0.2">
      <c r="A10" s="335" t="s">
        <v>235</v>
      </c>
      <c r="B10" s="330">
        <v>525</v>
      </c>
      <c r="C10" s="330">
        <v>300</v>
      </c>
      <c r="D10" s="330"/>
      <c r="E10" s="337">
        <v>813</v>
      </c>
      <c r="F10" s="330"/>
      <c r="G10" s="330">
        <v>518.16666666666663</v>
      </c>
      <c r="H10" s="330">
        <v>522.08333333333337</v>
      </c>
      <c r="I10" s="330">
        <v>481.33333333333331</v>
      </c>
      <c r="J10" s="330">
        <v>415.08333333333331</v>
      </c>
      <c r="K10" s="330"/>
      <c r="L10" s="330">
        <v>470.75</v>
      </c>
    </row>
    <row r="11" spans="1:31" s="329" customFormat="1" ht="12.75" customHeight="1" x14ac:dyDescent="0.2">
      <c r="A11" s="335" t="s">
        <v>32</v>
      </c>
      <c r="B11" s="330">
        <v>559.9083333333333</v>
      </c>
      <c r="C11" s="330">
        <v>339.22916666666669</v>
      </c>
      <c r="D11" s="330"/>
      <c r="E11" s="337">
        <v>702.91666666666663</v>
      </c>
      <c r="F11" s="330"/>
      <c r="G11" s="330">
        <v>592</v>
      </c>
      <c r="H11" s="330">
        <v>586.66666666666663</v>
      </c>
      <c r="I11" s="330">
        <v>571</v>
      </c>
      <c r="J11" s="330">
        <v>520.83333333333337</v>
      </c>
      <c r="K11" s="330"/>
      <c r="L11" s="330">
        <v>476.75</v>
      </c>
    </row>
    <row r="12" spans="1:31" s="329" customFormat="1" ht="12.75" customHeight="1" x14ac:dyDescent="0.2">
      <c r="A12" s="335" t="s">
        <v>234</v>
      </c>
      <c r="B12" s="330">
        <v>614.83333333333337</v>
      </c>
      <c r="C12" s="330">
        <v>371.75</v>
      </c>
      <c r="D12" s="330"/>
      <c r="E12" s="337">
        <v>702.75</v>
      </c>
      <c r="F12" s="330"/>
      <c r="G12" s="330">
        <v>564.83333333333337</v>
      </c>
      <c r="H12" s="330">
        <v>568.25</v>
      </c>
      <c r="I12" s="330">
        <v>527.5</v>
      </c>
      <c r="J12" s="330">
        <v>514.66666666666663</v>
      </c>
      <c r="K12" s="330"/>
      <c r="L12" s="330">
        <v>410.16666666666669</v>
      </c>
    </row>
    <row r="13" spans="1:31" s="329" customFormat="1" ht="9.9499999999999993" customHeight="1" x14ac:dyDescent="0.2">
      <c r="A13" s="335" t="s">
        <v>233</v>
      </c>
      <c r="B13" s="330">
        <v>588.25</v>
      </c>
      <c r="C13" s="330">
        <v>379.66666666666669</v>
      </c>
      <c r="D13" s="330"/>
      <c r="E13" s="330">
        <v>838.18181818181813</v>
      </c>
      <c r="F13" s="330"/>
      <c r="G13" s="330">
        <v>428</v>
      </c>
      <c r="H13" s="330">
        <v>441.16666666666669</v>
      </c>
      <c r="I13" s="330">
        <v>386</v>
      </c>
      <c r="J13" s="330">
        <v>349.16666666666669</v>
      </c>
      <c r="K13" s="330"/>
      <c r="L13" s="330">
        <v>399</v>
      </c>
    </row>
    <row r="14" spans="1:31" s="329" customFormat="1" ht="12.75" customHeight="1" x14ac:dyDescent="0.2">
      <c r="A14" s="335" t="s">
        <v>232</v>
      </c>
      <c r="B14" s="330">
        <v>505.5</v>
      </c>
      <c r="C14" s="330">
        <v>277.75</v>
      </c>
      <c r="D14" s="330"/>
      <c r="E14" s="330">
        <v>911.33333333333337</v>
      </c>
      <c r="F14" s="330"/>
      <c r="G14" s="330">
        <v>419.75</v>
      </c>
      <c r="H14" s="330">
        <v>407.91666666666669</v>
      </c>
      <c r="I14" s="330">
        <v>385.125</v>
      </c>
      <c r="J14" s="330">
        <v>328.16666666666669</v>
      </c>
      <c r="K14" s="330"/>
      <c r="L14" s="330">
        <v>389</v>
      </c>
    </row>
    <row r="15" spans="1:31" s="329" customFormat="1" ht="6.95" customHeight="1" x14ac:dyDescent="0.2">
      <c r="A15" s="335"/>
      <c r="B15" s="330"/>
      <c r="C15" s="330"/>
      <c r="D15" s="330"/>
      <c r="E15" s="330"/>
      <c r="F15" s="330"/>
      <c r="G15" s="330"/>
      <c r="H15" s="330"/>
      <c r="I15" s="330"/>
      <c r="J15" s="330"/>
      <c r="K15" s="330"/>
      <c r="L15" s="330"/>
    </row>
    <row r="16" spans="1:31" s="329" customFormat="1" ht="12.75" customHeight="1" x14ac:dyDescent="0.2">
      <c r="A16" s="335" t="s">
        <v>231</v>
      </c>
      <c r="B16" s="330">
        <v>511</v>
      </c>
      <c r="C16" s="330">
        <v>278</v>
      </c>
      <c r="D16" s="330"/>
      <c r="E16" s="330">
        <v>839</v>
      </c>
      <c r="F16" s="330"/>
      <c r="G16" s="330">
        <v>382</v>
      </c>
      <c r="H16" s="330">
        <v>374</v>
      </c>
      <c r="I16" s="330">
        <v>358</v>
      </c>
      <c r="J16" s="330">
        <v>324</v>
      </c>
      <c r="K16" s="330"/>
      <c r="L16" s="330">
        <v>340</v>
      </c>
    </row>
    <row r="17" spans="1:12" s="329" customFormat="1" ht="12.75" customHeight="1" x14ac:dyDescent="0.2">
      <c r="A17" s="335" t="s">
        <v>230</v>
      </c>
      <c r="B17" s="330">
        <v>565</v>
      </c>
      <c r="C17" s="330">
        <v>311</v>
      </c>
      <c r="D17" s="330"/>
      <c r="E17" s="330">
        <v>835</v>
      </c>
      <c r="F17" s="330"/>
      <c r="G17" s="330">
        <v>366</v>
      </c>
      <c r="H17" s="330">
        <v>356</v>
      </c>
      <c r="I17" s="330">
        <v>341</v>
      </c>
      <c r="J17" s="330">
        <v>318</v>
      </c>
      <c r="K17" s="330"/>
      <c r="L17" s="330">
        <v>329</v>
      </c>
    </row>
    <row r="18" spans="1:12" s="329" customFormat="1" ht="12.75" customHeight="1" x14ac:dyDescent="0.2">
      <c r="A18" s="335" t="s">
        <v>229</v>
      </c>
      <c r="B18" s="330">
        <v>576</v>
      </c>
      <c r="C18" s="330">
        <v>313</v>
      </c>
      <c r="D18" s="330"/>
      <c r="E18" s="330">
        <v>835</v>
      </c>
      <c r="F18" s="330"/>
      <c r="G18" s="330">
        <v>373</v>
      </c>
      <c r="H18" s="330">
        <v>362</v>
      </c>
      <c r="I18" s="330">
        <v>355</v>
      </c>
      <c r="J18" s="331" t="s">
        <v>208</v>
      </c>
      <c r="K18" s="330"/>
      <c r="L18" s="330">
        <v>364</v>
      </c>
    </row>
    <row r="19" spans="1:12" s="329" customFormat="1" ht="12.75" customHeight="1" x14ac:dyDescent="0.2">
      <c r="A19" s="335" t="s">
        <v>228</v>
      </c>
      <c r="B19" s="330">
        <v>549</v>
      </c>
      <c r="C19" s="330">
        <v>295</v>
      </c>
      <c r="D19" s="330"/>
      <c r="E19" s="330">
        <v>825</v>
      </c>
      <c r="F19" s="330"/>
      <c r="G19" s="330">
        <v>371</v>
      </c>
      <c r="H19" s="330">
        <v>358</v>
      </c>
      <c r="I19" s="330">
        <v>350</v>
      </c>
      <c r="J19" s="331" t="s">
        <v>208</v>
      </c>
      <c r="K19" s="330"/>
      <c r="L19" s="330">
        <v>376</v>
      </c>
    </row>
    <row r="20" spans="1:12" s="329" customFormat="1" ht="12.75" customHeight="1" x14ac:dyDescent="0.2">
      <c r="A20" s="335" t="s">
        <v>227</v>
      </c>
      <c r="B20" s="336">
        <v>517</v>
      </c>
      <c r="C20" s="330">
        <v>280</v>
      </c>
      <c r="D20" s="330"/>
      <c r="E20" s="330">
        <v>802</v>
      </c>
      <c r="F20" s="330"/>
      <c r="G20" s="330">
        <v>365</v>
      </c>
      <c r="H20" s="330">
        <v>354</v>
      </c>
      <c r="I20" s="330">
        <v>342</v>
      </c>
      <c r="J20" s="331" t="s">
        <v>208</v>
      </c>
      <c r="K20" s="330"/>
      <c r="L20" s="330">
        <v>377</v>
      </c>
    </row>
    <row r="21" spans="1:12" s="329" customFormat="1" ht="12.75" customHeight="1" x14ac:dyDescent="0.2">
      <c r="A21" s="335" t="s">
        <v>226</v>
      </c>
      <c r="B21" s="330">
        <v>498</v>
      </c>
      <c r="C21" s="330">
        <v>283</v>
      </c>
      <c r="D21" s="330"/>
      <c r="E21" s="330">
        <v>790</v>
      </c>
      <c r="F21" s="330"/>
      <c r="G21" s="330">
        <v>371</v>
      </c>
      <c r="H21" s="330">
        <v>360</v>
      </c>
      <c r="I21" s="330">
        <v>350</v>
      </c>
      <c r="J21" s="331" t="s">
        <v>208</v>
      </c>
      <c r="K21" s="330"/>
      <c r="L21" s="330">
        <v>359</v>
      </c>
    </row>
    <row r="22" spans="1:12" s="329" customFormat="1" ht="12.75" customHeight="1" x14ac:dyDescent="0.2">
      <c r="A22" s="335" t="s">
        <v>225</v>
      </c>
      <c r="B22" s="330">
        <v>509</v>
      </c>
      <c r="C22" s="330">
        <v>275</v>
      </c>
      <c r="D22" s="330"/>
      <c r="E22" s="330">
        <v>790</v>
      </c>
      <c r="F22" s="330"/>
      <c r="G22" s="330">
        <v>381</v>
      </c>
      <c r="H22" s="330">
        <v>372</v>
      </c>
      <c r="I22" s="330">
        <v>362</v>
      </c>
      <c r="J22" s="331" t="s">
        <v>208</v>
      </c>
      <c r="K22" s="330"/>
      <c r="L22" s="330">
        <v>354</v>
      </c>
    </row>
    <row r="23" spans="1:12" s="329" customFormat="1" ht="12.75" customHeight="1" x14ac:dyDescent="0.2">
      <c r="A23" s="335" t="s">
        <v>224</v>
      </c>
      <c r="B23" s="330">
        <v>508</v>
      </c>
      <c r="C23" s="330">
        <v>263</v>
      </c>
      <c r="D23" s="330"/>
      <c r="E23" s="330">
        <v>790</v>
      </c>
      <c r="F23" s="330"/>
      <c r="G23" s="330">
        <v>379</v>
      </c>
      <c r="H23" s="330">
        <v>371</v>
      </c>
      <c r="I23" s="330">
        <v>362</v>
      </c>
      <c r="J23" s="331" t="s">
        <v>208</v>
      </c>
      <c r="K23" s="330"/>
      <c r="L23" s="330">
        <v>381</v>
      </c>
    </row>
    <row r="24" spans="1:12" s="329" customFormat="1" ht="12.75" customHeight="1" x14ac:dyDescent="0.2">
      <c r="A24" s="335" t="s">
        <v>223</v>
      </c>
      <c r="B24" s="330">
        <v>509</v>
      </c>
      <c r="C24" s="330">
        <v>263</v>
      </c>
      <c r="D24" s="330"/>
      <c r="E24" s="330">
        <v>719</v>
      </c>
      <c r="F24" s="330"/>
      <c r="G24" s="330">
        <v>385</v>
      </c>
      <c r="H24" s="330">
        <v>376</v>
      </c>
      <c r="I24" s="330">
        <v>371</v>
      </c>
      <c r="J24" s="331" t="s">
        <v>208</v>
      </c>
      <c r="K24" s="330"/>
      <c r="L24" s="330">
        <v>374</v>
      </c>
    </row>
    <row r="25" spans="1:12" s="329" customFormat="1" ht="12.75" customHeight="1" x14ac:dyDescent="0.2">
      <c r="A25" s="335" t="s">
        <v>222</v>
      </c>
      <c r="B25" s="330">
        <v>510</v>
      </c>
      <c r="C25" s="330">
        <v>281</v>
      </c>
      <c r="D25" s="330"/>
      <c r="E25" s="330">
        <v>685</v>
      </c>
      <c r="F25" s="330"/>
      <c r="G25" s="330">
        <v>410</v>
      </c>
      <c r="H25" s="330">
        <v>410</v>
      </c>
      <c r="I25" s="330">
        <v>388</v>
      </c>
      <c r="J25" s="331" t="s">
        <v>208</v>
      </c>
      <c r="K25" s="330"/>
      <c r="L25" s="330">
        <v>376</v>
      </c>
    </row>
    <row r="26" spans="1:12" s="329" customFormat="1" ht="12.75" customHeight="1" x14ac:dyDescent="0.2">
      <c r="A26" s="335" t="s">
        <v>221</v>
      </c>
      <c r="B26" s="330">
        <v>510</v>
      </c>
      <c r="C26" s="330">
        <v>290</v>
      </c>
      <c r="D26" s="330"/>
      <c r="E26" s="330">
        <v>650</v>
      </c>
      <c r="F26" s="330"/>
      <c r="G26" s="330">
        <v>418</v>
      </c>
      <c r="H26" s="330">
        <v>422</v>
      </c>
      <c r="I26" s="331">
        <v>406</v>
      </c>
      <c r="J26" s="331" t="s">
        <v>208</v>
      </c>
      <c r="K26" s="330"/>
      <c r="L26" s="330">
        <v>374</v>
      </c>
    </row>
    <row r="27" spans="1:12" s="329" customFormat="1" ht="12.75" customHeight="1" x14ac:dyDescent="0.2">
      <c r="A27" s="335" t="s">
        <v>220</v>
      </c>
      <c r="B27" s="330">
        <v>498</v>
      </c>
      <c r="C27" s="330">
        <v>279</v>
      </c>
      <c r="D27" s="330"/>
      <c r="E27" s="330">
        <v>650</v>
      </c>
      <c r="F27" s="330"/>
      <c r="G27" s="330">
        <v>431</v>
      </c>
      <c r="H27" s="330">
        <v>455</v>
      </c>
      <c r="I27" s="331">
        <v>410</v>
      </c>
      <c r="J27" s="331" t="s">
        <v>208</v>
      </c>
      <c r="K27" s="330"/>
      <c r="L27" s="330">
        <v>366</v>
      </c>
    </row>
    <row r="28" spans="1:12" s="329" customFormat="1" ht="5.45" customHeight="1" x14ac:dyDescent="0.2">
      <c r="A28" s="335"/>
      <c r="B28" s="330"/>
      <c r="C28" s="330"/>
      <c r="D28" s="330"/>
      <c r="E28" s="330"/>
      <c r="F28" s="330"/>
      <c r="G28" s="330"/>
      <c r="H28" s="330"/>
      <c r="I28" s="330"/>
      <c r="J28" s="330"/>
      <c r="K28" s="330"/>
      <c r="L28" s="330"/>
    </row>
    <row r="29" spans="1:12" s="329" customFormat="1" ht="12.75" customHeight="1" x14ac:dyDescent="0.2">
      <c r="A29" s="335" t="s">
        <v>37</v>
      </c>
      <c r="B29" s="330">
        <f>AVERAGE(B16:B27)</f>
        <v>521.66666666666663</v>
      </c>
      <c r="C29" s="330">
        <f>AVERAGE(C16:C27)</f>
        <v>284.25</v>
      </c>
      <c r="D29" s="330"/>
      <c r="E29" s="330">
        <f>AVERAGE(E16:E27)</f>
        <v>767.5</v>
      </c>
      <c r="F29" s="330"/>
      <c r="G29" s="330">
        <f>AVERAGE(G16:G27)</f>
        <v>386</v>
      </c>
      <c r="H29" s="330">
        <f>AVERAGE(H16:H27)</f>
        <v>380.83333333333331</v>
      </c>
      <c r="I29" s="330">
        <f>AVERAGE(I16:I27)</f>
        <v>366.25</v>
      </c>
      <c r="J29" s="330">
        <f>AVERAGE(J16:J27)</f>
        <v>321</v>
      </c>
      <c r="K29" s="330"/>
      <c r="L29" s="330">
        <f>AVERAGE(L16:L27)</f>
        <v>364.16666666666669</v>
      </c>
    </row>
    <row r="30" spans="1:12" s="329" customFormat="1" ht="5.0999999999999996" customHeight="1" x14ac:dyDescent="0.2">
      <c r="A30" s="335"/>
      <c r="B30" s="330"/>
      <c r="C30" s="330"/>
      <c r="D30" s="330"/>
      <c r="E30" s="330"/>
      <c r="F30" s="330"/>
      <c r="G30" s="330"/>
      <c r="H30" s="330"/>
      <c r="I30" s="330"/>
      <c r="J30" s="330"/>
      <c r="K30" s="330"/>
      <c r="L30" s="330"/>
    </row>
    <row r="31" spans="1:12" s="329" customFormat="1" ht="12.75" customHeight="1" x14ac:dyDescent="0.2">
      <c r="A31" s="335" t="s">
        <v>219</v>
      </c>
      <c r="B31" s="330">
        <v>479</v>
      </c>
      <c r="C31" s="330">
        <v>266</v>
      </c>
      <c r="D31" s="330"/>
      <c r="E31" s="330">
        <v>622</v>
      </c>
      <c r="F31" s="330"/>
      <c r="G31" s="330">
        <v>409</v>
      </c>
      <c r="H31" s="330">
        <v>412</v>
      </c>
      <c r="I31" s="330">
        <v>387</v>
      </c>
      <c r="J31" s="331" t="s">
        <v>208</v>
      </c>
      <c r="K31" s="330"/>
      <c r="L31" s="330">
        <v>350</v>
      </c>
    </row>
    <row r="32" spans="1:12" s="329" customFormat="1" ht="12.95" customHeight="1" x14ac:dyDescent="0.2">
      <c r="A32" s="335" t="s">
        <v>218</v>
      </c>
      <c r="B32" s="330">
        <v>474</v>
      </c>
      <c r="C32" s="330">
        <v>250</v>
      </c>
      <c r="D32" s="330"/>
      <c r="E32" s="330">
        <v>618</v>
      </c>
      <c r="F32" s="330"/>
      <c r="G32" s="330">
        <v>388</v>
      </c>
      <c r="H32" s="330">
        <v>384</v>
      </c>
      <c r="I32" s="330">
        <v>366</v>
      </c>
      <c r="J32" s="331" t="s">
        <v>208</v>
      </c>
      <c r="K32" s="330"/>
      <c r="L32" s="330">
        <v>334</v>
      </c>
    </row>
    <row r="33" spans="1:12" s="329" customFormat="1" ht="12.95" customHeight="1" x14ac:dyDescent="0.2">
      <c r="A33" s="335" t="s">
        <v>217</v>
      </c>
      <c r="B33" s="330">
        <v>470</v>
      </c>
      <c r="C33" s="330">
        <v>256</v>
      </c>
      <c r="D33" s="330"/>
      <c r="E33" s="330">
        <v>621</v>
      </c>
      <c r="F33" s="330"/>
      <c r="G33" s="330">
        <v>373</v>
      </c>
      <c r="H33" s="330">
        <v>367</v>
      </c>
      <c r="I33" s="330">
        <v>351</v>
      </c>
      <c r="J33" s="331" t="s">
        <v>208</v>
      </c>
      <c r="K33" s="330"/>
      <c r="L33" s="330">
        <v>345</v>
      </c>
    </row>
    <row r="34" spans="1:12" s="329" customFormat="1" ht="12.95" customHeight="1" x14ac:dyDescent="0.2">
      <c r="A34" s="335" t="s">
        <v>216</v>
      </c>
      <c r="B34" s="330">
        <v>463</v>
      </c>
      <c r="C34" s="330">
        <v>249</v>
      </c>
      <c r="D34" s="330"/>
      <c r="E34" s="330">
        <v>618</v>
      </c>
      <c r="F34" s="330"/>
      <c r="G34" s="330">
        <v>367</v>
      </c>
      <c r="H34" s="330">
        <v>359</v>
      </c>
      <c r="I34" s="330">
        <v>342</v>
      </c>
      <c r="J34" s="331" t="s">
        <v>208</v>
      </c>
      <c r="K34" s="330"/>
      <c r="L34" s="330">
        <v>346</v>
      </c>
    </row>
    <row r="35" spans="1:12" s="329" customFormat="1" ht="12.95" customHeight="1" x14ac:dyDescent="0.2">
      <c r="A35" s="335" t="s">
        <v>215</v>
      </c>
      <c r="B35" s="330">
        <v>455</v>
      </c>
      <c r="C35" s="330">
        <v>245</v>
      </c>
      <c r="D35" s="330"/>
      <c r="E35" s="330">
        <v>597</v>
      </c>
      <c r="F35" s="330"/>
      <c r="G35" s="330">
        <v>380</v>
      </c>
      <c r="H35" s="330">
        <v>368</v>
      </c>
      <c r="I35" s="330">
        <v>355</v>
      </c>
      <c r="J35" s="331" t="s">
        <v>208</v>
      </c>
      <c r="K35" s="330"/>
      <c r="L35" s="330">
        <v>337</v>
      </c>
    </row>
    <row r="36" spans="1:12" s="329" customFormat="1" ht="12.95" customHeight="1" x14ac:dyDescent="0.2">
      <c r="A36" s="335" t="s">
        <v>214</v>
      </c>
      <c r="B36" s="330">
        <v>453</v>
      </c>
      <c r="C36" s="330">
        <v>244</v>
      </c>
      <c r="D36" s="330"/>
      <c r="E36" s="330">
        <v>575</v>
      </c>
      <c r="F36" s="330"/>
      <c r="G36" s="330">
        <v>382</v>
      </c>
      <c r="H36" s="330">
        <v>373</v>
      </c>
      <c r="I36" s="330">
        <v>355</v>
      </c>
      <c r="J36" s="331" t="s">
        <v>208</v>
      </c>
      <c r="K36" s="330"/>
      <c r="L36" s="330">
        <v>340</v>
      </c>
    </row>
    <row r="37" spans="1:12" s="329" customFormat="1" ht="12.95" customHeight="1" x14ac:dyDescent="0.2">
      <c r="A37" s="335" t="s">
        <v>213</v>
      </c>
      <c r="B37" s="330">
        <v>460</v>
      </c>
      <c r="C37" s="330">
        <v>245</v>
      </c>
      <c r="D37" s="330"/>
      <c r="E37" s="330">
        <v>575</v>
      </c>
      <c r="F37" s="330"/>
      <c r="G37" s="330">
        <v>376</v>
      </c>
      <c r="H37" s="330">
        <v>369</v>
      </c>
      <c r="I37" s="330">
        <v>349</v>
      </c>
      <c r="J37" s="331" t="s">
        <v>208</v>
      </c>
      <c r="K37" s="330"/>
      <c r="L37" s="330">
        <v>353</v>
      </c>
    </row>
    <row r="38" spans="1:12" s="329" customFormat="1" ht="12.95" customHeight="1" x14ac:dyDescent="0.2">
      <c r="A38" s="335" t="s">
        <v>212</v>
      </c>
      <c r="B38" s="330">
        <v>460</v>
      </c>
      <c r="C38" s="330">
        <v>244</v>
      </c>
      <c r="D38" s="330"/>
      <c r="E38" s="330">
        <v>575</v>
      </c>
      <c r="F38" s="330"/>
      <c r="G38" s="330">
        <v>377</v>
      </c>
      <c r="H38" s="330">
        <v>367</v>
      </c>
      <c r="I38" s="330">
        <v>348</v>
      </c>
      <c r="J38" s="331" t="s">
        <v>208</v>
      </c>
      <c r="K38" s="330"/>
      <c r="L38" s="330">
        <v>357</v>
      </c>
    </row>
    <row r="39" spans="1:12" s="329" customFormat="1" ht="12.95" customHeight="1" x14ac:dyDescent="0.2">
      <c r="A39" s="335" t="s">
        <v>211</v>
      </c>
      <c r="B39" s="330">
        <v>465</v>
      </c>
      <c r="C39" s="330">
        <v>241</v>
      </c>
      <c r="D39" s="330"/>
      <c r="E39" s="330">
        <v>591</v>
      </c>
      <c r="F39" s="330"/>
      <c r="G39" s="330">
        <v>384</v>
      </c>
      <c r="H39" s="330">
        <v>375</v>
      </c>
      <c r="I39" s="330">
        <v>356</v>
      </c>
      <c r="J39" s="331" t="s">
        <v>208</v>
      </c>
      <c r="K39" s="330"/>
      <c r="L39" s="330">
        <v>350</v>
      </c>
    </row>
    <row r="40" spans="1:12" s="329" customFormat="1" ht="12.95" customHeight="1" x14ac:dyDescent="0.2">
      <c r="A40" s="335" t="s">
        <v>210</v>
      </c>
      <c r="B40" s="330">
        <v>485</v>
      </c>
      <c r="C40" s="330">
        <v>244</v>
      </c>
      <c r="D40" s="330"/>
      <c r="E40" s="330">
        <v>603</v>
      </c>
      <c r="F40" s="330"/>
      <c r="G40" s="330">
        <v>414</v>
      </c>
      <c r="H40" s="330">
        <v>405</v>
      </c>
      <c r="I40" s="330">
        <v>384</v>
      </c>
      <c r="J40" s="331" t="s">
        <v>208</v>
      </c>
      <c r="K40" s="330"/>
      <c r="L40" s="330">
        <v>360</v>
      </c>
    </row>
    <row r="41" spans="1:12" s="329" customFormat="1" ht="12.95" customHeight="1" x14ac:dyDescent="0.2">
      <c r="A41" s="335" t="s">
        <v>209</v>
      </c>
      <c r="B41" s="331">
        <v>500</v>
      </c>
      <c r="C41" s="331">
        <v>275</v>
      </c>
      <c r="D41" s="331"/>
      <c r="E41" s="331">
        <v>613</v>
      </c>
      <c r="F41" s="330"/>
      <c r="G41" s="330">
        <v>455</v>
      </c>
      <c r="H41" s="330">
        <v>447</v>
      </c>
      <c r="I41" s="330">
        <v>428</v>
      </c>
      <c r="J41" s="331" t="s">
        <v>208</v>
      </c>
      <c r="K41" s="330"/>
      <c r="L41" s="331">
        <v>405</v>
      </c>
    </row>
    <row r="42" spans="1:12" s="329" customFormat="1" ht="12.95" customHeight="1" x14ac:dyDescent="0.2">
      <c r="A42" s="335" t="s">
        <v>347</v>
      </c>
      <c r="B42" s="331">
        <v>514</v>
      </c>
      <c r="C42" s="331">
        <v>284</v>
      </c>
      <c r="D42" s="331"/>
      <c r="E42" s="331">
        <v>725</v>
      </c>
      <c r="F42" s="330"/>
      <c r="G42" s="330">
        <v>424</v>
      </c>
      <c r="H42" s="330">
        <v>418</v>
      </c>
      <c r="I42" s="330">
        <v>394</v>
      </c>
      <c r="J42" s="331" t="s">
        <v>208</v>
      </c>
      <c r="K42" s="330"/>
      <c r="L42" s="331">
        <v>409</v>
      </c>
    </row>
    <row r="43" spans="1:12" s="329" customFormat="1" ht="5.45" customHeight="1" x14ac:dyDescent="0.2">
      <c r="A43" s="335"/>
      <c r="B43" s="330"/>
      <c r="C43" s="330"/>
      <c r="D43" s="330"/>
      <c r="E43" s="330"/>
      <c r="F43" s="330"/>
      <c r="G43" s="330"/>
      <c r="H43" s="330"/>
      <c r="I43" s="330"/>
      <c r="J43" s="330"/>
      <c r="K43" s="330"/>
      <c r="L43" s="330"/>
    </row>
    <row r="44" spans="1:12" s="329" customFormat="1" ht="12.75" customHeight="1" x14ac:dyDescent="0.2">
      <c r="A44" s="332" t="s">
        <v>363</v>
      </c>
      <c r="B44" s="330">
        <v>474</v>
      </c>
      <c r="C44" s="330">
        <f>AVERAGE(C31:C42)</f>
        <v>253.58333333333334</v>
      </c>
      <c r="D44" s="330"/>
      <c r="E44" s="330">
        <f>AVERAGE(E31:E42)</f>
        <v>611.08333333333337</v>
      </c>
      <c r="F44" s="330"/>
      <c r="G44" s="330">
        <f>AVERAGE(G31:G42)</f>
        <v>394.08333333333331</v>
      </c>
      <c r="H44" s="330">
        <f>AVERAGE(H31:H42)</f>
        <v>387</v>
      </c>
      <c r="I44" s="330">
        <f>AVERAGE(I31:I42)</f>
        <v>367.91666666666669</v>
      </c>
      <c r="J44" s="331" t="s">
        <v>208</v>
      </c>
      <c r="K44" s="330"/>
      <c r="L44" s="330">
        <f>AVERAGE(L31:L42)</f>
        <v>357.16666666666669</v>
      </c>
    </row>
    <row r="45" spans="1:12" s="329" customFormat="1" ht="3.6" customHeight="1" x14ac:dyDescent="0.2">
      <c r="A45" s="332"/>
      <c r="B45" s="330"/>
      <c r="C45" s="330"/>
      <c r="D45" s="330"/>
      <c r="E45" s="330"/>
      <c r="F45" s="330"/>
      <c r="G45" s="330"/>
      <c r="H45" s="330"/>
      <c r="I45" s="330"/>
      <c r="J45" s="331"/>
      <c r="K45" s="330"/>
      <c r="L45" s="330"/>
    </row>
    <row r="46" spans="1:12" s="329" customFormat="1" ht="12.95" customHeight="1" x14ac:dyDescent="0.2">
      <c r="A46" s="335" t="s">
        <v>364</v>
      </c>
      <c r="B46" s="331">
        <v>543</v>
      </c>
      <c r="C46" s="331">
        <v>300</v>
      </c>
      <c r="D46" s="331"/>
      <c r="E46" s="331">
        <v>725</v>
      </c>
      <c r="F46" s="330"/>
      <c r="G46" s="330">
        <v>406</v>
      </c>
      <c r="H46" s="330">
        <v>405</v>
      </c>
      <c r="I46" s="330">
        <v>373</v>
      </c>
      <c r="J46" s="331" t="s">
        <v>208</v>
      </c>
      <c r="K46" s="330"/>
      <c r="L46" s="331">
        <v>400</v>
      </c>
    </row>
    <row r="47" spans="1:12" s="329" customFormat="1" ht="12.95" customHeight="1" x14ac:dyDescent="0.2">
      <c r="A47" s="335" t="s">
        <v>365</v>
      </c>
      <c r="B47" s="331">
        <v>548</v>
      </c>
      <c r="C47" s="331">
        <v>305</v>
      </c>
      <c r="D47" s="331"/>
      <c r="E47" s="331">
        <v>748</v>
      </c>
      <c r="F47" s="330"/>
      <c r="G47" s="330">
        <v>413</v>
      </c>
      <c r="H47" s="330">
        <v>414</v>
      </c>
      <c r="I47" s="330">
        <v>380</v>
      </c>
      <c r="J47" s="331" t="s">
        <v>208</v>
      </c>
      <c r="K47" s="330"/>
      <c r="L47" s="331">
        <v>389</v>
      </c>
    </row>
    <row r="48" spans="1:12" s="329" customFormat="1" ht="13.5" customHeight="1" x14ac:dyDescent="0.2">
      <c r="A48" s="332" t="s">
        <v>366</v>
      </c>
      <c r="B48" s="331">
        <v>563</v>
      </c>
      <c r="C48" s="331">
        <v>316</v>
      </c>
      <c r="D48" s="331"/>
      <c r="E48" s="331">
        <v>818</v>
      </c>
      <c r="F48" s="330"/>
      <c r="G48" s="330">
        <v>403</v>
      </c>
      <c r="H48" s="330">
        <v>407</v>
      </c>
      <c r="I48" s="330">
        <v>370</v>
      </c>
      <c r="J48" s="331" t="s">
        <v>208</v>
      </c>
      <c r="K48" s="330"/>
      <c r="L48" s="331">
        <v>396</v>
      </c>
    </row>
    <row r="49" spans="1:12" s="329" customFormat="1" ht="13.5" customHeight="1" x14ac:dyDescent="0.2">
      <c r="A49" s="332" t="s">
        <v>367</v>
      </c>
      <c r="B49" s="331">
        <v>565</v>
      </c>
      <c r="C49" s="331">
        <v>315</v>
      </c>
      <c r="D49" s="331"/>
      <c r="E49" s="331">
        <v>848</v>
      </c>
      <c r="F49" s="330"/>
      <c r="G49" s="330">
        <v>404</v>
      </c>
      <c r="H49" s="330">
        <v>405</v>
      </c>
      <c r="I49" s="330">
        <v>374</v>
      </c>
      <c r="J49" s="331" t="s">
        <v>208</v>
      </c>
      <c r="K49" s="330"/>
      <c r="L49" s="331">
        <v>403</v>
      </c>
    </row>
    <row r="50" spans="1:12" s="329" customFormat="1" ht="12" customHeight="1" x14ac:dyDescent="0.2">
      <c r="A50" s="332" t="s">
        <v>368</v>
      </c>
      <c r="B50" s="331">
        <v>573</v>
      </c>
      <c r="C50" s="331">
        <v>315</v>
      </c>
      <c r="D50" s="331"/>
      <c r="E50" s="331">
        <v>848</v>
      </c>
      <c r="F50" s="330"/>
      <c r="G50" s="330">
        <v>410</v>
      </c>
      <c r="H50" s="330">
        <v>408</v>
      </c>
      <c r="I50" s="330">
        <v>383</v>
      </c>
      <c r="J50" s="331" t="s">
        <v>208</v>
      </c>
      <c r="K50" s="330"/>
      <c r="L50" s="331">
        <v>390</v>
      </c>
    </row>
    <row r="51" spans="1:12" s="329" customFormat="1" ht="12" customHeight="1" x14ac:dyDescent="0.2">
      <c r="A51" s="332" t="s">
        <v>369</v>
      </c>
      <c r="B51" s="331">
        <v>585</v>
      </c>
      <c r="C51" s="331">
        <v>297</v>
      </c>
      <c r="D51" s="331"/>
      <c r="E51" s="331">
        <v>868</v>
      </c>
      <c r="F51" s="330"/>
      <c r="G51" s="330">
        <v>433</v>
      </c>
      <c r="H51" s="330">
        <v>429</v>
      </c>
      <c r="I51" s="330">
        <v>413</v>
      </c>
      <c r="J51" s="331" t="s">
        <v>208</v>
      </c>
      <c r="K51" s="330"/>
      <c r="L51" s="331">
        <v>417</v>
      </c>
    </row>
    <row r="52" spans="1:12" s="329" customFormat="1" ht="12" customHeight="1" x14ac:dyDescent="0.2">
      <c r="A52" s="332" t="s">
        <v>370</v>
      </c>
      <c r="B52" s="331">
        <v>590</v>
      </c>
      <c r="C52" s="331">
        <v>300</v>
      </c>
      <c r="D52" s="331"/>
      <c r="E52" s="331">
        <v>885</v>
      </c>
      <c r="F52" s="330"/>
      <c r="G52" s="330">
        <v>422</v>
      </c>
      <c r="H52" s="330">
        <v>414</v>
      </c>
      <c r="I52" s="330">
        <v>394</v>
      </c>
      <c r="J52" s="331" t="s">
        <v>208</v>
      </c>
      <c r="K52" s="330"/>
      <c r="L52" s="331">
        <v>423</v>
      </c>
    </row>
    <row r="53" spans="1:12" s="329" customFormat="1" ht="12" customHeight="1" x14ac:dyDescent="0.2">
      <c r="A53" s="332" t="s">
        <v>371</v>
      </c>
      <c r="B53" s="331">
        <v>593</v>
      </c>
      <c r="C53" s="331">
        <v>311</v>
      </c>
      <c r="D53" s="331"/>
      <c r="E53" s="331">
        <v>903</v>
      </c>
      <c r="F53" s="330"/>
      <c r="G53" s="330">
        <v>420</v>
      </c>
      <c r="H53" s="330">
        <v>411</v>
      </c>
      <c r="I53" s="330">
        <v>396</v>
      </c>
      <c r="J53" s="331" t="s">
        <v>208</v>
      </c>
      <c r="K53" s="330"/>
      <c r="L53" s="331">
        <v>419</v>
      </c>
    </row>
    <row r="54" spans="1:12" s="329" customFormat="1" ht="12" customHeight="1" x14ac:dyDescent="0.2">
      <c r="A54" s="332" t="s">
        <v>372</v>
      </c>
      <c r="B54" s="331">
        <v>590</v>
      </c>
      <c r="C54" s="331">
        <v>325</v>
      </c>
      <c r="D54" s="331"/>
      <c r="E54" s="331">
        <v>932</v>
      </c>
      <c r="F54" s="330"/>
      <c r="G54" s="330">
        <v>442</v>
      </c>
      <c r="H54" s="330">
        <v>432</v>
      </c>
      <c r="I54" s="330">
        <v>425</v>
      </c>
      <c r="J54" s="331" t="s">
        <v>208</v>
      </c>
      <c r="K54" s="330"/>
      <c r="L54" s="331">
        <v>435</v>
      </c>
    </row>
    <row r="55" spans="1:12" s="329" customFormat="1" ht="12" customHeight="1" x14ac:dyDescent="0.2">
      <c r="A55" s="332" t="s">
        <v>359</v>
      </c>
      <c r="B55" s="331">
        <v>620</v>
      </c>
      <c r="C55" s="331">
        <v>324</v>
      </c>
      <c r="D55" s="331"/>
      <c r="E55" s="331">
        <v>948</v>
      </c>
      <c r="F55" s="330"/>
      <c r="G55" s="330">
        <v>448</v>
      </c>
      <c r="H55" s="330">
        <v>433</v>
      </c>
      <c r="I55" s="330">
        <v>432</v>
      </c>
      <c r="J55" s="331" t="s">
        <v>208</v>
      </c>
      <c r="K55" s="330"/>
      <c r="L55" s="331">
        <v>459</v>
      </c>
    </row>
    <row r="56" spans="1:12" s="329" customFormat="1" ht="12" customHeight="1" x14ac:dyDescent="0.2">
      <c r="A56" s="332" t="s">
        <v>362</v>
      </c>
      <c r="B56" s="331">
        <v>620</v>
      </c>
      <c r="C56" s="331">
        <v>325</v>
      </c>
      <c r="D56" s="331"/>
      <c r="E56" s="331">
        <v>948</v>
      </c>
      <c r="F56" s="330"/>
      <c r="G56" s="330">
        <v>426</v>
      </c>
      <c r="H56" s="330">
        <v>412</v>
      </c>
      <c r="I56" s="330">
        <v>408</v>
      </c>
      <c r="J56" s="331" t="s">
        <v>208</v>
      </c>
      <c r="K56" s="330"/>
      <c r="L56" s="331">
        <v>448</v>
      </c>
    </row>
    <row r="57" spans="1:12" s="329" customFormat="1" ht="12" customHeight="1" x14ac:dyDescent="0.2">
      <c r="A57" s="332" t="s">
        <v>373</v>
      </c>
      <c r="B57" s="331">
        <v>615</v>
      </c>
      <c r="C57" s="331">
        <v>323</v>
      </c>
      <c r="D57" s="331"/>
      <c r="E57" s="331">
        <v>948</v>
      </c>
      <c r="F57" s="330"/>
      <c r="G57" s="330">
        <v>393</v>
      </c>
      <c r="H57" s="330">
        <v>378</v>
      </c>
      <c r="I57" s="330">
        <v>374</v>
      </c>
      <c r="J57" s="331" t="s">
        <v>208</v>
      </c>
      <c r="K57" s="330"/>
      <c r="L57" s="331">
        <v>399</v>
      </c>
    </row>
    <row r="58" spans="1:12" s="329" customFormat="1" ht="5.45" customHeight="1" x14ac:dyDescent="0.2">
      <c r="A58" s="332"/>
      <c r="B58" s="331"/>
      <c r="C58" s="331"/>
      <c r="D58" s="331"/>
      <c r="E58" s="331"/>
      <c r="F58" s="330"/>
      <c r="G58" s="330"/>
      <c r="H58" s="330"/>
      <c r="I58" s="330"/>
      <c r="J58" s="331"/>
      <c r="K58" s="330"/>
      <c r="L58" s="331"/>
    </row>
    <row r="59" spans="1:12" s="329" customFormat="1" ht="12.75" customHeight="1" x14ac:dyDescent="0.2">
      <c r="A59" s="332" t="s">
        <v>41</v>
      </c>
      <c r="B59" s="330">
        <f>AVERAGE(B46:B57)</f>
        <v>583.75</v>
      </c>
      <c r="C59" s="330">
        <f>AVERAGE(C46:C57)</f>
        <v>313</v>
      </c>
      <c r="D59" s="330"/>
      <c r="E59" s="330">
        <f>AVERAGE(E46:E57)</f>
        <v>868.25</v>
      </c>
      <c r="F59" s="330"/>
      <c r="G59" s="330">
        <f>AVERAGE(G46:G57)</f>
        <v>418.33333333333331</v>
      </c>
      <c r="H59" s="330">
        <f>AVERAGE(H46:H57)</f>
        <v>412.33333333333331</v>
      </c>
      <c r="I59" s="330">
        <f>AVERAGE(I46:I57)</f>
        <v>393.5</v>
      </c>
      <c r="J59" s="331" t="s">
        <v>208</v>
      </c>
      <c r="K59" s="330"/>
      <c r="L59" s="330">
        <f>AVERAGE(L46:L57)</f>
        <v>414.83333333333331</v>
      </c>
    </row>
    <row r="60" spans="1:12" s="329" customFormat="1" ht="5.45" customHeight="1" x14ac:dyDescent="0.2">
      <c r="A60" s="332"/>
      <c r="B60" s="330"/>
      <c r="C60" s="330"/>
      <c r="D60" s="330"/>
      <c r="E60" s="330"/>
      <c r="F60" s="330"/>
      <c r="G60" s="330"/>
      <c r="H60" s="330"/>
      <c r="I60" s="330"/>
      <c r="J60" s="331"/>
      <c r="K60" s="330"/>
      <c r="L60" s="330"/>
    </row>
    <row r="61" spans="1:12" s="329" customFormat="1" ht="12" customHeight="1" x14ac:dyDescent="0.2">
      <c r="A61" s="332" t="s">
        <v>378</v>
      </c>
      <c r="B61" s="331">
        <v>575</v>
      </c>
      <c r="C61" s="331">
        <v>289</v>
      </c>
      <c r="D61" s="331"/>
      <c r="E61" s="331">
        <v>936</v>
      </c>
      <c r="F61" s="330"/>
      <c r="G61" s="330">
        <v>398</v>
      </c>
      <c r="H61" s="330">
        <v>385</v>
      </c>
      <c r="I61" s="330">
        <v>381</v>
      </c>
      <c r="J61" s="331" t="s">
        <v>208</v>
      </c>
      <c r="K61" s="330"/>
      <c r="L61" s="331">
        <v>396</v>
      </c>
    </row>
    <row r="62" spans="1:12" s="329" customFormat="1" ht="12" customHeight="1" x14ac:dyDescent="0.2">
      <c r="A62" s="332" t="s">
        <v>380</v>
      </c>
      <c r="B62" s="331">
        <v>550</v>
      </c>
      <c r="C62" s="331">
        <v>280</v>
      </c>
      <c r="D62" s="331"/>
      <c r="E62" s="331">
        <v>913</v>
      </c>
      <c r="F62" s="330"/>
      <c r="G62" s="330">
        <v>395</v>
      </c>
      <c r="H62" s="330">
        <v>383</v>
      </c>
      <c r="I62" s="330">
        <v>378</v>
      </c>
      <c r="J62" s="331" t="s">
        <v>208</v>
      </c>
      <c r="K62" s="330"/>
      <c r="L62" s="331">
        <v>396</v>
      </c>
    </row>
    <row r="63" spans="1:12" s="329" customFormat="1" ht="12" customHeight="1" x14ac:dyDescent="0.2">
      <c r="A63" s="332" t="s">
        <v>385</v>
      </c>
      <c r="B63" s="331">
        <v>548</v>
      </c>
      <c r="C63" s="331">
        <v>283</v>
      </c>
      <c r="D63" s="331"/>
      <c r="E63" s="331">
        <v>855</v>
      </c>
      <c r="F63" s="330"/>
      <c r="G63" s="330">
        <v>401</v>
      </c>
      <c r="H63" s="330">
        <v>392</v>
      </c>
      <c r="I63" s="330">
        <v>383</v>
      </c>
      <c r="J63" s="331" t="s">
        <v>208</v>
      </c>
      <c r="K63" s="330"/>
      <c r="L63" s="331">
        <v>409</v>
      </c>
    </row>
    <row r="64" spans="1:12" s="329" customFormat="1" ht="12" customHeight="1" x14ac:dyDescent="0.2">
      <c r="A64" s="332" t="s">
        <v>386</v>
      </c>
      <c r="B64" s="331">
        <v>550</v>
      </c>
      <c r="C64" s="331">
        <v>294</v>
      </c>
      <c r="D64" s="331"/>
      <c r="E64" s="331">
        <v>810</v>
      </c>
      <c r="F64" s="330"/>
      <c r="G64" s="337">
        <v>392</v>
      </c>
      <c r="H64" s="337">
        <v>387</v>
      </c>
      <c r="I64" s="337">
        <v>375</v>
      </c>
      <c r="J64" s="331" t="s">
        <v>208</v>
      </c>
      <c r="K64" s="330"/>
      <c r="L64" s="331">
        <v>413</v>
      </c>
    </row>
    <row r="65" spans="1:12" s="329" customFormat="1" ht="12" customHeight="1" x14ac:dyDescent="0.2">
      <c r="A65" s="332" t="s">
        <v>388</v>
      </c>
      <c r="B65" s="331">
        <v>550</v>
      </c>
      <c r="C65" s="331">
        <v>300</v>
      </c>
      <c r="D65" s="331"/>
      <c r="E65" s="331">
        <v>800</v>
      </c>
      <c r="F65" s="330"/>
      <c r="G65" s="337">
        <v>393</v>
      </c>
      <c r="H65" s="337">
        <v>385</v>
      </c>
      <c r="I65" s="337">
        <v>376</v>
      </c>
      <c r="J65" s="331" t="s">
        <v>208</v>
      </c>
      <c r="K65" s="330"/>
      <c r="L65" s="518">
        <v>396</v>
      </c>
    </row>
    <row r="66" spans="1:12" s="329" customFormat="1" ht="12" customHeight="1" x14ac:dyDescent="0.2">
      <c r="A66" s="332" t="s">
        <v>387</v>
      </c>
      <c r="B66" s="331">
        <v>543</v>
      </c>
      <c r="C66" s="331">
        <v>275</v>
      </c>
      <c r="D66" s="331"/>
      <c r="E66" s="331">
        <v>900</v>
      </c>
      <c r="F66" s="330"/>
      <c r="G66" s="337">
        <v>403</v>
      </c>
      <c r="H66" s="337">
        <v>392</v>
      </c>
      <c r="I66" s="337">
        <v>386</v>
      </c>
      <c r="J66" s="331" t="s">
        <v>208</v>
      </c>
      <c r="K66" s="330"/>
      <c r="L66" s="331">
        <v>359</v>
      </c>
    </row>
    <row r="67" spans="1:12" s="329" customFormat="1" ht="12" customHeight="1" x14ac:dyDescent="0.2">
      <c r="A67" s="332" t="s">
        <v>395</v>
      </c>
      <c r="B67" s="331">
        <v>521</v>
      </c>
      <c r="C67" s="331">
        <v>274</v>
      </c>
      <c r="D67" s="331"/>
      <c r="E67" s="331">
        <v>900</v>
      </c>
      <c r="F67" s="330"/>
      <c r="G67" s="518">
        <v>394</v>
      </c>
      <c r="H67" s="518">
        <v>391</v>
      </c>
      <c r="I67" s="518">
        <v>377</v>
      </c>
      <c r="J67" s="331" t="s">
        <v>208</v>
      </c>
      <c r="K67" s="330"/>
      <c r="L67" s="331">
        <v>344</v>
      </c>
    </row>
    <row r="68" spans="1:12" s="329" customFormat="1" ht="12" customHeight="1" x14ac:dyDescent="0.2">
      <c r="A68" s="332" t="s">
        <v>397</v>
      </c>
      <c r="B68" s="331">
        <v>525</v>
      </c>
      <c r="C68" s="331">
        <v>283</v>
      </c>
      <c r="D68" s="331"/>
      <c r="E68" s="331">
        <v>900</v>
      </c>
      <c r="F68" s="330"/>
      <c r="G68" s="518">
        <v>392</v>
      </c>
      <c r="H68" s="518">
        <v>383</v>
      </c>
      <c r="I68" s="518">
        <v>375</v>
      </c>
      <c r="J68" s="331" t="s">
        <v>208</v>
      </c>
      <c r="K68" s="330"/>
      <c r="L68" s="331">
        <v>349</v>
      </c>
    </row>
    <row r="69" spans="1:12" s="329" customFormat="1" ht="12" customHeight="1" x14ac:dyDescent="0.2">
      <c r="A69" s="332" t="s">
        <v>400</v>
      </c>
      <c r="B69" s="331">
        <v>514</v>
      </c>
      <c r="C69" s="331">
        <v>273</v>
      </c>
      <c r="D69" s="331"/>
      <c r="E69" s="331">
        <v>882</v>
      </c>
      <c r="F69" s="330"/>
      <c r="G69" s="518">
        <v>405</v>
      </c>
      <c r="H69" s="518">
        <v>396</v>
      </c>
      <c r="I69" s="518">
        <v>389</v>
      </c>
      <c r="J69" s="331" t="s">
        <v>208</v>
      </c>
      <c r="K69" s="330"/>
      <c r="L69" s="331">
        <v>362</v>
      </c>
    </row>
    <row r="70" spans="1:12" s="329" customFormat="1" ht="12" customHeight="1" x14ac:dyDescent="0.2">
      <c r="A70" s="332" t="s">
        <v>401</v>
      </c>
      <c r="B70" s="331">
        <v>515</v>
      </c>
      <c r="C70" s="331">
        <v>285</v>
      </c>
      <c r="D70" s="331"/>
      <c r="E70" s="331">
        <v>848</v>
      </c>
      <c r="F70" s="330"/>
      <c r="G70" s="518">
        <v>400</v>
      </c>
      <c r="H70" s="518">
        <v>391</v>
      </c>
      <c r="I70" s="518">
        <v>383</v>
      </c>
      <c r="J70" s="331" t="s">
        <v>208</v>
      </c>
      <c r="K70" s="330"/>
      <c r="L70" s="331">
        <v>371</v>
      </c>
    </row>
    <row r="71" spans="1:12" s="329" customFormat="1" ht="12" customHeight="1" x14ac:dyDescent="0.2">
      <c r="A71" s="332" t="s">
        <v>404</v>
      </c>
      <c r="B71" s="331">
        <v>512</v>
      </c>
      <c r="C71" s="331">
        <v>290</v>
      </c>
      <c r="D71" s="331"/>
      <c r="E71" s="331">
        <v>825</v>
      </c>
      <c r="F71" s="330"/>
      <c r="G71" s="518">
        <v>405</v>
      </c>
      <c r="H71" s="518">
        <v>396</v>
      </c>
      <c r="I71" s="518">
        <v>389</v>
      </c>
      <c r="J71" s="331" t="s">
        <v>208</v>
      </c>
      <c r="K71" s="330"/>
      <c r="L71" s="331">
        <v>375</v>
      </c>
    </row>
    <row r="72" spans="1:12" s="329" customFormat="1" ht="12" customHeight="1" x14ac:dyDescent="0.2">
      <c r="A72" s="332" t="s">
        <v>407</v>
      </c>
      <c r="B72" s="331">
        <v>545</v>
      </c>
      <c r="C72" s="331">
        <v>297</v>
      </c>
      <c r="D72" s="331"/>
      <c r="E72" s="331">
        <v>825</v>
      </c>
      <c r="F72" s="330"/>
      <c r="G72" s="518">
        <v>405</v>
      </c>
      <c r="H72" s="518">
        <v>396</v>
      </c>
      <c r="I72" s="518">
        <v>388</v>
      </c>
      <c r="J72" s="331" t="s">
        <v>208</v>
      </c>
      <c r="K72" s="330"/>
      <c r="L72" s="331">
        <v>377</v>
      </c>
    </row>
    <row r="73" spans="1:12" s="329" customFormat="1" ht="3.95" customHeight="1" x14ac:dyDescent="0.2">
      <c r="A73" s="332"/>
      <c r="B73" s="331"/>
      <c r="C73" s="331"/>
      <c r="D73" s="331"/>
      <c r="E73" s="331"/>
      <c r="F73" s="330"/>
      <c r="G73" s="337"/>
      <c r="H73" s="337"/>
      <c r="I73" s="337"/>
      <c r="J73" s="331"/>
      <c r="K73" s="330"/>
      <c r="L73" s="331"/>
    </row>
    <row r="74" spans="1:12" s="329" customFormat="1" ht="12.75" customHeight="1" x14ac:dyDescent="0.2">
      <c r="A74" s="332" t="s">
        <v>408</v>
      </c>
      <c r="B74" s="330">
        <f>AVERAGE(B61:B72)</f>
        <v>537.33333333333337</v>
      </c>
      <c r="C74" s="330">
        <f t="shared" ref="C74:I74" si="0">AVERAGE(C61:C72)</f>
        <v>285.25</v>
      </c>
      <c r="D74" s="330"/>
      <c r="E74" s="330">
        <f t="shared" si="0"/>
        <v>866.16666666666663</v>
      </c>
      <c r="F74" s="330"/>
      <c r="G74" s="330">
        <f t="shared" si="0"/>
        <v>398.58333333333331</v>
      </c>
      <c r="H74" s="330">
        <v>389</v>
      </c>
      <c r="I74" s="330">
        <f t="shared" si="0"/>
        <v>381.66666666666669</v>
      </c>
      <c r="J74" s="331" t="s">
        <v>208</v>
      </c>
      <c r="K74" s="330"/>
      <c r="L74" s="330">
        <f>AVERAGE(L61:L72)</f>
        <v>378.91666666666669</v>
      </c>
    </row>
    <row r="75" spans="1:12" s="329" customFormat="1" ht="6" customHeight="1" x14ac:dyDescent="0.2">
      <c r="A75" s="332"/>
      <c r="B75" s="330"/>
      <c r="C75" s="330"/>
      <c r="D75" s="330"/>
      <c r="E75" s="330"/>
      <c r="F75" s="330"/>
      <c r="G75" s="330"/>
      <c r="H75" s="330"/>
      <c r="I75" s="330"/>
      <c r="J75" s="331"/>
      <c r="K75" s="330"/>
      <c r="L75" s="330"/>
    </row>
    <row r="76" spans="1:12" s="329" customFormat="1" ht="12.75" customHeight="1" x14ac:dyDescent="0.2">
      <c r="A76" s="332" t="s">
        <v>415</v>
      </c>
      <c r="B76" s="330">
        <v>555</v>
      </c>
      <c r="C76" s="330">
        <v>290</v>
      </c>
      <c r="D76" s="330"/>
      <c r="E76" s="330">
        <v>825</v>
      </c>
      <c r="F76" s="330"/>
      <c r="G76" s="330">
        <v>422</v>
      </c>
      <c r="H76" s="330">
        <v>416</v>
      </c>
      <c r="I76" s="330">
        <v>406</v>
      </c>
      <c r="J76" s="331" t="s">
        <v>208</v>
      </c>
      <c r="K76" s="330"/>
      <c r="L76" s="330">
        <v>344</v>
      </c>
    </row>
    <row r="77" spans="1:12" s="329" customFormat="1" ht="12.75" customHeight="1" x14ac:dyDescent="0.2">
      <c r="A77" s="332" t="s">
        <v>424</v>
      </c>
      <c r="B77" s="330">
        <v>555</v>
      </c>
      <c r="C77" s="330">
        <v>296</v>
      </c>
      <c r="D77" s="330"/>
      <c r="E77" s="330">
        <v>825</v>
      </c>
      <c r="F77" s="330"/>
      <c r="G77" s="330">
        <v>418</v>
      </c>
      <c r="H77" s="330">
        <v>411</v>
      </c>
      <c r="I77" s="330">
        <v>403</v>
      </c>
      <c r="J77" s="331" t="s">
        <v>208</v>
      </c>
      <c r="K77" s="330"/>
      <c r="L77" s="330">
        <v>325</v>
      </c>
    </row>
    <row r="78" spans="1:12" s="329" customFormat="1" ht="12.75" customHeight="1" x14ac:dyDescent="0.2">
      <c r="A78" s="332" t="s">
        <v>423</v>
      </c>
      <c r="B78" s="330">
        <v>558</v>
      </c>
      <c r="C78" s="330">
        <v>295</v>
      </c>
      <c r="D78" s="330"/>
      <c r="E78" s="330">
        <v>815</v>
      </c>
      <c r="F78" s="330"/>
      <c r="G78" s="330">
        <v>407</v>
      </c>
      <c r="H78" s="330">
        <v>396</v>
      </c>
      <c r="I78" s="330">
        <v>391</v>
      </c>
      <c r="J78" s="331" t="s">
        <v>208</v>
      </c>
      <c r="K78" s="330"/>
      <c r="L78" s="330">
        <v>350</v>
      </c>
    </row>
    <row r="79" spans="1:12" s="329" customFormat="1" ht="12.75" customHeight="1" x14ac:dyDescent="0.2">
      <c r="A79" s="332" t="s">
        <v>419</v>
      </c>
      <c r="B79" s="330">
        <v>560</v>
      </c>
      <c r="C79" s="330">
        <v>295</v>
      </c>
      <c r="D79" s="330"/>
      <c r="E79" s="330">
        <v>810</v>
      </c>
      <c r="F79" s="330"/>
      <c r="G79" s="330">
        <v>407</v>
      </c>
      <c r="H79" s="330">
        <v>396</v>
      </c>
      <c r="I79" s="330">
        <v>391</v>
      </c>
      <c r="J79" s="331" t="s">
        <v>208</v>
      </c>
      <c r="K79" s="330"/>
      <c r="L79" s="330">
        <v>350</v>
      </c>
    </row>
    <row r="80" spans="1:12" s="329" customFormat="1" ht="4.1500000000000004" customHeight="1" x14ac:dyDescent="0.2">
      <c r="A80" s="332"/>
      <c r="B80" s="330"/>
      <c r="C80" s="330"/>
      <c r="D80" s="330"/>
      <c r="E80" s="330"/>
      <c r="F80" s="330"/>
      <c r="G80" s="330"/>
      <c r="H80" s="330"/>
      <c r="I80" s="330"/>
      <c r="J80" s="331"/>
      <c r="K80" s="330"/>
      <c r="L80" s="330"/>
    </row>
    <row r="81" spans="1:12" s="329" customFormat="1" ht="12.75" customHeight="1" x14ac:dyDescent="0.2">
      <c r="A81" s="332" t="s">
        <v>405</v>
      </c>
      <c r="B81" s="330">
        <f t="shared" ref="B81:C81" si="1">AVERAGE(B76:B79)</f>
        <v>557</v>
      </c>
      <c r="C81" s="330">
        <f t="shared" si="1"/>
        <v>294</v>
      </c>
      <c r="D81" s="330"/>
      <c r="E81" s="330">
        <f>AVERAGE(E76:E79)</f>
        <v>818.75</v>
      </c>
      <c r="F81" s="330"/>
      <c r="G81" s="330">
        <f>AVERAGE(G76:G79)</f>
        <v>413.5</v>
      </c>
      <c r="H81" s="330">
        <f>AVERAGE(H76:H79)</f>
        <v>404.75</v>
      </c>
      <c r="I81" s="330">
        <f>AVERAGE(I76:I79)</f>
        <v>397.75</v>
      </c>
      <c r="J81" s="331" t="s">
        <v>208</v>
      </c>
      <c r="K81" s="330"/>
      <c r="L81" s="330">
        <f>AVERAGE(L76:L79)</f>
        <v>342.25</v>
      </c>
    </row>
    <row r="82" spans="1:12" s="329" customFormat="1" ht="6.4" customHeight="1" thickBot="1" x14ac:dyDescent="0.25">
      <c r="A82" s="334"/>
      <c r="B82" s="333"/>
      <c r="C82" s="333"/>
      <c r="D82" s="333"/>
      <c r="E82" s="333"/>
      <c r="F82" s="333"/>
      <c r="G82" s="530"/>
      <c r="H82" s="530"/>
      <c r="I82" s="530"/>
      <c r="J82" s="478"/>
      <c r="K82" s="333"/>
      <c r="L82" s="333"/>
    </row>
    <row r="83" spans="1:12" ht="16.5" customHeight="1" x14ac:dyDescent="0.2">
      <c r="A83" s="320" t="s">
        <v>411</v>
      </c>
    </row>
    <row r="84" spans="1:12" ht="13.5" customHeight="1" x14ac:dyDescent="0.2">
      <c r="A84" s="320" t="s">
        <v>207</v>
      </c>
    </row>
    <row r="85" spans="1:12" ht="12.6" customHeight="1" x14ac:dyDescent="0.2">
      <c r="A85" s="320" t="s">
        <v>413</v>
      </c>
    </row>
    <row r="86" spans="1:12" ht="12.6" customHeight="1" x14ac:dyDescent="0.2">
      <c r="A86" s="320" t="s">
        <v>414</v>
      </c>
    </row>
    <row r="87" spans="1:12" ht="12" customHeight="1" x14ac:dyDescent="0.2">
      <c r="A87" s="320" t="s">
        <v>206</v>
      </c>
    </row>
    <row r="88" spans="1:12" ht="12" customHeight="1" x14ac:dyDescent="0.2">
      <c r="A88" s="320" t="s">
        <v>205</v>
      </c>
    </row>
    <row r="89" spans="1:12" ht="12" customHeight="1" x14ac:dyDescent="0.2">
      <c r="A89" s="320" t="s">
        <v>204</v>
      </c>
    </row>
    <row r="90" spans="1:12" ht="12" customHeight="1" x14ac:dyDescent="0.2">
      <c r="A90" s="320" t="s">
        <v>412</v>
      </c>
    </row>
    <row r="91" spans="1:12" ht="12" customHeight="1" x14ac:dyDescent="0.2">
      <c r="A91" s="341" t="s">
        <v>416</v>
      </c>
    </row>
    <row r="92" spans="1:12" ht="12.75" customHeight="1" x14ac:dyDescent="0.2">
      <c r="A92" s="320" t="s">
        <v>203</v>
      </c>
    </row>
    <row r="93" spans="1:12" ht="9.9499999999999993" customHeight="1" x14ac:dyDescent="0.2">
      <c r="A93" s="320" t="s">
        <v>202</v>
      </c>
    </row>
    <row r="94" spans="1:12" ht="12.75" customHeight="1" x14ac:dyDescent="0.2">
      <c r="A94" s="328" t="s">
        <v>417</v>
      </c>
    </row>
    <row r="95" spans="1:12" x14ac:dyDescent="0.2">
      <c r="A95" s="327"/>
    </row>
    <row r="98" spans="1:14" x14ac:dyDescent="0.2">
      <c r="M98" s="325"/>
      <c r="N98" s="325"/>
    </row>
    <row r="99" spans="1:14" x14ac:dyDescent="0.2">
      <c r="M99" s="325"/>
      <c r="N99" s="325"/>
    </row>
    <row r="100" spans="1:14" x14ac:dyDescent="0.2">
      <c r="A100" s="325"/>
      <c r="C100" s="325"/>
      <c r="D100" s="325"/>
      <c r="E100" s="319"/>
      <c r="F100" s="325"/>
      <c r="G100" s="325"/>
      <c r="H100" s="326"/>
      <c r="I100" s="325"/>
      <c r="J100" s="325"/>
      <c r="K100" s="325"/>
      <c r="L100" s="325"/>
      <c r="M100" s="325"/>
      <c r="N100" s="325"/>
    </row>
    <row r="101" spans="1:14" x14ac:dyDescent="0.2">
      <c r="A101" s="325"/>
      <c r="C101" s="325"/>
      <c r="D101" s="325"/>
      <c r="E101" s="319"/>
      <c r="F101" s="325"/>
      <c r="G101" s="325"/>
      <c r="H101" s="326"/>
      <c r="I101" s="325"/>
      <c r="J101" s="325"/>
      <c r="K101" s="325"/>
      <c r="L101" s="325"/>
      <c r="M101" s="325"/>
      <c r="N101" s="325"/>
    </row>
    <row r="102" spans="1:14" x14ac:dyDescent="0.2">
      <c r="A102" s="325"/>
      <c r="C102" s="325"/>
      <c r="D102" s="325"/>
      <c r="E102" s="319"/>
      <c r="F102" s="325"/>
      <c r="G102" s="325"/>
      <c r="H102" s="326"/>
      <c r="I102" s="325"/>
      <c r="J102" s="325"/>
      <c r="K102" s="325"/>
      <c r="L102" s="325"/>
      <c r="M102" s="325"/>
      <c r="N102" s="325"/>
    </row>
    <row r="103" spans="1:14" x14ac:dyDescent="0.2">
      <c r="A103" s="325"/>
      <c r="C103" s="325"/>
      <c r="D103" s="325"/>
      <c r="E103" s="319"/>
      <c r="F103" s="325"/>
      <c r="G103" s="325"/>
      <c r="H103" s="326"/>
      <c r="I103" s="325"/>
      <c r="J103" s="325"/>
      <c r="K103" s="325"/>
      <c r="L103" s="325"/>
      <c r="M103" s="325"/>
      <c r="N103" s="325"/>
    </row>
    <row r="106" spans="1:14" x14ac:dyDescent="0.2">
      <c r="M106" s="320" t="s">
        <v>84</v>
      </c>
    </row>
    <row r="107" spans="1:14" x14ac:dyDescent="0.2">
      <c r="M107" s="320" t="s">
        <v>84</v>
      </c>
    </row>
    <row r="111" spans="1:14" x14ac:dyDescent="0.2">
      <c r="N111" s="320" t="s">
        <v>84</v>
      </c>
    </row>
    <row r="170" spans="1:13" x14ac:dyDescent="0.2">
      <c r="A170" s="320"/>
    </row>
    <row r="171" spans="1:13" x14ac:dyDescent="0.2">
      <c r="A171" s="320"/>
      <c r="I171" s="320"/>
      <c r="J171" s="320"/>
      <c r="K171" s="320"/>
      <c r="L171" s="320"/>
    </row>
    <row r="172" spans="1:13" x14ac:dyDescent="0.2">
      <c r="E172" s="321"/>
      <c r="H172" s="318"/>
      <c r="L172" s="320"/>
    </row>
    <row r="173" spans="1:13" x14ac:dyDescent="0.2">
      <c r="B173" s="320"/>
      <c r="G173" s="320"/>
      <c r="L173" s="320"/>
      <c r="M173" s="320"/>
    </row>
    <row r="174" spans="1:13" x14ac:dyDescent="0.2">
      <c r="A174" s="320"/>
      <c r="B174" s="318"/>
      <c r="C174" s="320"/>
      <c r="D174" s="320"/>
      <c r="E174" s="322"/>
      <c r="F174" s="320"/>
      <c r="G174" s="320"/>
      <c r="H174" s="318"/>
      <c r="I174" s="318"/>
      <c r="L174" s="318"/>
    </row>
    <row r="175" spans="1:13" x14ac:dyDescent="0.2">
      <c r="A175" s="320"/>
      <c r="B175" s="323"/>
      <c r="C175" s="323"/>
      <c r="D175" s="323"/>
      <c r="E175" s="324"/>
      <c r="F175" s="323"/>
      <c r="G175" s="320"/>
      <c r="H175" s="318"/>
      <c r="I175" s="320"/>
      <c r="J175" s="318"/>
      <c r="K175" s="318"/>
      <c r="L175" s="318"/>
    </row>
    <row r="176" spans="1:13" x14ac:dyDescent="0.2">
      <c r="A176" s="320"/>
      <c r="B176" s="318"/>
      <c r="C176" s="318"/>
      <c r="D176" s="318"/>
      <c r="E176" s="322"/>
      <c r="F176" s="318"/>
      <c r="H176" s="318"/>
      <c r="I176" s="320"/>
      <c r="J176" s="318"/>
      <c r="K176" s="318"/>
    </row>
    <row r="177" spans="1:13" x14ac:dyDescent="0.2">
      <c r="A177" s="320"/>
      <c r="B177" s="320"/>
      <c r="C177" s="320"/>
      <c r="D177" s="320"/>
      <c r="E177" s="321"/>
      <c r="F177" s="320"/>
      <c r="G177" s="320"/>
      <c r="H177" s="318"/>
      <c r="I177" s="320"/>
      <c r="J177" s="320"/>
      <c r="K177" s="320"/>
      <c r="L177" s="320"/>
      <c r="M177" s="320"/>
    </row>
    <row r="179" spans="1:13" x14ac:dyDescent="0.2">
      <c r="E179" s="321"/>
    </row>
    <row r="181" spans="1:13" x14ac:dyDescent="0.2">
      <c r="A181" s="320"/>
      <c r="B181" s="317"/>
      <c r="C181" s="317"/>
      <c r="D181" s="317"/>
      <c r="E181" s="319"/>
      <c r="F181" s="317"/>
      <c r="G181" s="317"/>
      <c r="H181" s="318"/>
      <c r="I181" s="317"/>
      <c r="J181" s="317"/>
      <c r="K181" s="317"/>
    </row>
    <row r="182" spans="1:13" x14ac:dyDescent="0.2">
      <c r="A182" s="320"/>
      <c r="B182" s="317"/>
      <c r="C182" s="317"/>
      <c r="D182" s="317"/>
      <c r="E182" s="319"/>
      <c r="F182" s="317"/>
      <c r="G182" s="317"/>
      <c r="H182" s="318"/>
      <c r="I182" s="317"/>
      <c r="J182" s="317"/>
      <c r="K182" s="317"/>
    </row>
    <row r="183" spans="1:13" x14ac:dyDescent="0.2">
      <c r="A183" s="320"/>
      <c r="B183" s="317"/>
      <c r="C183" s="317"/>
      <c r="D183" s="317"/>
      <c r="E183" s="319"/>
      <c r="F183" s="317"/>
      <c r="G183" s="317"/>
      <c r="H183" s="318"/>
      <c r="I183" s="317"/>
      <c r="J183" s="317"/>
      <c r="K183" s="317"/>
    </row>
    <row r="184" spans="1:13" x14ac:dyDescent="0.2">
      <c r="A184" s="320"/>
      <c r="B184" s="317"/>
      <c r="C184" s="317"/>
      <c r="D184" s="317"/>
      <c r="E184" s="319"/>
      <c r="F184" s="317"/>
      <c r="G184" s="317"/>
      <c r="H184" s="318"/>
      <c r="I184" s="317"/>
      <c r="J184" s="317"/>
      <c r="K184" s="317"/>
    </row>
  </sheetData>
  <printOptions horizontalCentered="1"/>
  <pageMargins left="0.75" right="0.75" top="0.5" bottom="0.5" header="0.5" footer="0.5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69</vt:i4>
      </vt:variant>
    </vt:vector>
  </HeadingPairs>
  <TitlesOfParts>
    <vt:vector size="8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\a</vt:lpstr>
      <vt:lpstr>\b</vt:lpstr>
      <vt:lpstr>'Table 7'!\m</vt:lpstr>
      <vt:lpstr>'Table 8'!\m</vt:lpstr>
      <vt:lpstr>'Table 10'!\p</vt:lpstr>
      <vt:lpstr>'Table 12'!\p</vt:lpstr>
      <vt:lpstr>'Table 7'!\p</vt:lpstr>
      <vt:lpstr>'Table 8'!\p</vt:lpstr>
      <vt:lpstr>'Table 2'!ALL_PROJ</vt:lpstr>
      <vt:lpstr>'Table 12'!Database</vt:lpstr>
      <vt:lpstr>'Table 2'!Database</vt:lpstr>
      <vt:lpstr>'Table 5'!Database</vt:lpstr>
      <vt:lpstr>'Table 6'!Database</vt:lpstr>
      <vt:lpstr>'Table 7'!Database</vt:lpstr>
      <vt:lpstr>'Table 8'!Database</vt:lpstr>
      <vt:lpstr>'Table 9'!Database</vt:lpstr>
      <vt:lpstr>'Table 12'!Database_MI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9'!Database_MI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12'!Print_Area_MI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9'!Print_Area_MI</vt:lpstr>
      <vt:lpstr>'Table 10'!RICE</vt:lpstr>
      <vt:lpstr>'Table 12'!RICE</vt:lpstr>
      <vt:lpstr>'Table 2'!RICE</vt:lpstr>
      <vt:lpstr>'Table 5'!RICE</vt:lpstr>
      <vt:lpstr>'Table 6'!RICE</vt:lpstr>
      <vt:lpstr>'Table 7'!RICE</vt:lpstr>
      <vt:lpstr>'Table 8'!RICE</vt:lpstr>
      <vt:lpstr>'Table 9'!RICE</vt:lpstr>
      <vt:lpstr>'Table 10'!TABLE</vt:lpstr>
      <vt:lpstr>'Table 12'!TABLE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TABLE6</vt:lpstr>
      <vt:lpstr>TYP_PROJ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Childs, Nathan</dc:creator>
  <cp:keywords>Production, stocks, exports, imports, domestic use, farm price</cp:keywords>
  <cp:lastModifiedBy>hd</cp:lastModifiedBy>
  <cp:lastPrinted>2019-10-15T14:58:31Z</cp:lastPrinted>
  <dcterms:created xsi:type="dcterms:W3CDTF">2003-10-16T13:04:59Z</dcterms:created>
  <dcterms:modified xsi:type="dcterms:W3CDTF">2019-11-13T17:49:00Z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